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656" firstSheet="9" activeTab="16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<sst xmlns="http://schemas.openxmlformats.org/spreadsheetml/2006/main" count="3299" uniqueCount="215">
  <si>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</si>
  <si>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</si>
  <si>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</si>
  <si>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</si>
  <si>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</si>
  <si>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</si>
  <si>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</si>
  <si>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</si>
  <si>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</si>
  <si>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</si>
  <si>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</si>
  <si>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</si>
  <si>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</si>
  <si>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</si>
  <si>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</si>
  <si>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</si>
  <si>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</si>
  <si>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</si>
  <si>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</si>
  <si>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</si>
  <si>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</si>
  <si>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</si>
  <si>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</si>
  <si>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</si>
  <si>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</si>
  <si>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</si>
  <si>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</si>
  <si>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</si>
  <si>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</si>
  <si>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</si>
  <si>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</si>
  <si>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</si>
  <si>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</si>
  <si>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</si>
  <si>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</si>
  <si>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</si>
  <si>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</si>
  <si>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</si>
  <si>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</si>
  <si>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</si>
  <si>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</si>
  <si>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</si>
  <si>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</si>
  <si>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</si>
  <si>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</si>
  <si>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</si>
  <si>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</si>
  <si>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</si>
  <si>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</si>
  <si>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</si>
  <si>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</si>
  <si>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</si>
  <si>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</si>
  <si>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</si>
  <si>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</si>
  <si>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</si>
  <si>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</si>
  <si>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</si>
  <si>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</si>
  <si>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</si>
  <si>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</si>
  <si>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</si>
  <si>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</si>
  <si>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</si>
  <si>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</si>
  <si>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</si>
  <si>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</si>
  <si>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</si>
  <si>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</si>
  <si>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</si>
  <si>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</si>
  <si>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</si>
  <si>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</si>
  <si>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</si>
  <si>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</si>
  <si>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</si>
  <si>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</si>
  <si>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</si>
  <si>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</si>
  <si>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</si>
  <si>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</si>
  <si>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</si>
  <si>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</si>
  <si>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</si>
  <si>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</si>
  <si>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</si>
  <si>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</si>
  <si>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</si>
  <si>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</si>
  <si>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</si>
  <si>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</si>
  <si>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</si>
  <si>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</si>
  <si>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</si>
  <si>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</si>
  <si>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</si>
  <si>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</si>
  <si>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</si>
  <si>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</si>
  <si>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</si>
  <si>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</si>
  <si>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</si>
  <si>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</si>
  <si>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</si>
  <si>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</si>
  <si>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</si>
  <si>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</si>
  <si>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</si>
  <si>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</si>
  <si>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</si>
  <si>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</si>
  <si>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</si>
  <si>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</si>
  <si>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</si>
  <si>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</si>
  <si>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</si>
  <si>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</si>
  <si>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</si>
  <si>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</si>
  <si>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</si>
  <si>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</si>
  <si>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</si>
  <si>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</si>
  <si>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</si>
  <si>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</si>
  <si>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</si>
  <si>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</si>
  <si>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</si>
  <si>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</si>
  <si>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</si>
  <si>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</si>
  <si>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</si>
  <si>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</si>
  <si>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</si>
  <si>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</si>
  <si>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</si>
  <si>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</si>
  <si>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</si>
  <si>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</si>
  <si>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</si>
  <si>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</si>
  <si>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</si>
  <si>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</si>
  <si>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</si>
  <si>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</si>
  <si>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</si>
  <si>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</si>
  <si>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</si>
  <si>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</si>
  <si>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</si>
  <si>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</si>
  <si>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</si>
  <si>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</si>
  <si>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</si>
  <si>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</si>
  <si>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</si>
  <si>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</si>
  <si>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</si>
  <si>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</si>
  <si>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</si>
  <si>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</si>
  <si>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</si>
  <si>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</si>
  <si>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</si>
  <si>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</si>
  <si>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</si>
  <si>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</si>
  <si>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</si>
  <si>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</si>
  <si>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</si>
  <si>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</si>
  <si>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</si>
  <si>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</si>
  <si>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</si>
  <si>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</si>
  <si>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</si>
  <si>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</si>
  <si>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</si>
  <si>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</si>
  <si>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</si>
  <si>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</si>
  <si>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</si>
  <si>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</si>
  <si>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</si>
  <si>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</si>
  <si>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</si>
  <si>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</si>
  <si>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</si>
  <si>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</si>
  <si>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</si>
  <si>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</si>
  <si>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</si>
  <si>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</si>
  <si>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</si>
  <si>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</si>
  <si>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</si>
  <si>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</si>
  <si>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</si>
  <si>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</si>
  <si>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</si>
  <si>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</si>
  <si>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</si>
  <si>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</si>
  <si>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</si>
  <si>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</si>
  <si>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</si>
  <si>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</si>
  <si>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</si>
  <si>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Serbán István bv. szds.</t>
  </si>
  <si>
    <t>113-3102 / 52-526-210</t>
  </si>
  <si>
    <t>Gyenge István bv. őrgy.</t>
  </si>
  <si>
    <t>Serbán István bv.szds.</t>
  </si>
  <si>
    <t>Debrecen, 2008. 06.25.</t>
  </si>
  <si>
    <t>Debrecen, 2008.07.17.</t>
  </si>
  <si>
    <t>Nagyné Császár Judit bv.szds.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</si>
</sst>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30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3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 quotePrefix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3" fontId="0" fillId="24" borderId="22" xfId="0" applyNumberFormat="1" applyFill="1" applyBorder="1" applyAlignment="1" applyProtection="1">
      <alignment/>
      <protection hidden="1"/>
    </xf>
    <xf numFmtId="3" fontId="0" fillId="24" borderId="33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 horizontal="center"/>
      <protection hidden="1"/>
    </xf>
    <xf numFmtId="3" fontId="3" fillId="24" borderId="0" xfId="0" applyNumberFormat="1" applyFont="1" applyFill="1" applyBorder="1" applyAlignment="1" applyProtection="1">
      <alignment horizontal="center" shrinkToFit="1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F22" sqref="F22"/>
    </sheetView>
  </sheetViews>
  <sheetFormatPr defaultColWidth="9.00390625" defaultRowHeight="12.75"/>
  <sheetData>
    <row r="2" spans="1:15" ht="12.75">
      <c r="A2" s="163" t="s">
        <v>202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4" spans="1:15" ht="12.75">
      <c r="A4" s="164" t="s">
        <v>207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12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7" spans="1:15" ht="12.75" customHeight="1">
      <c r="A7" s="164" t="s">
        <v>204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ht="12.75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2.7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1" spans="1:15" ht="12.75">
      <c r="A11" s="163" t="s">
        <v>203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3" spans="1:15" ht="12.75" customHeight="1">
      <c r="A13" s="164" t="s">
        <v>206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ht="12.7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15" ht="12.7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  <row r="17" spans="1:15" ht="12.75" customHeight="1">
      <c r="A17" s="164" t="s">
        <v>205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ht="12.7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ht="12.7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PageLayoutView="0" workbookViewId="0" topLeftCell="F25">
      <selection activeCell="L47" sqref="L4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90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108890</v>
      </c>
      <c r="D23" s="41"/>
      <c r="E23" s="41"/>
      <c r="F23" s="41"/>
      <c r="G23" s="41"/>
      <c r="H23" s="41"/>
      <c r="I23" s="41"/>
      <c r="J23" s="41">
        <v>9074</v>
      </c>
      <c r="K23" s="42">
        <f t="shared" si="0"/>
        <v>117964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112020</v>
      </c>
      <c r="D24" s="41"/>
      <c r="E24" s="41"/>
      <c r="F24" s="41"/>
      <c r="G24" s="41"/>
      <c r="H24" s="41"/>
      <c r="I24" s="41"/>
      <c r="J24" s="41">
        <v>9335</v>
      </c>
      <c r="K24" s="42">
        <f t="shared" si="0"/>
        <v>121355</v>
      </c>
      <c r="L24" s="41"/>
      <c r="M24" s="41">
        <v>1</v>
      </c>
      <c r="N24" s="41">
        <v>1</v>
      </c>
    </row>
    <row r="25" spans="1:14" ht="12.75">
      <c r="A25" s="39" t="s">
        <v>33</v>
      </c>
      <c r="B25" s="40">
        <v>84</v>
      </c>
      <c r="C25" s="41">
        <v>541695</v>
      </c>
      <c r="D25" s="41"/>
      <c r="E25" s="41"/>
      <c r="F25" s="41"/>
      <c r="G25" s="41">
        <v>5857</v>
      </c>
      <c r="H25" s="41"/>
      <c r="I25" s="41"/>
      <c r="J25" s="41">
        <v>31975</v>
      </c>
      <c r="K25" s="42">
        <f t="shared" si="0"/>
        <v>579527</v>
      </c>
      <c r="L25" s="41"/>
      <c r="M25" s="41">
        <v>4</v>
      </c>
      <c r="N25" s="41">
        <v>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155900</v>
      </c>
      <c r="D27" s="41"/>
      <c r="E27" s="41"/>
      <c r="F27" s="41">
        <v>10000</v>
      </c>
      <c r="G27" s="41"/>
      <c r="H27" s="41"/>
      <c r="I27" s="41"/>
      <c r="J27" s="41">
        <v>12992</v>
      </c>
      <c r="K27" s="42">
        <f t="shared" si="0"/>
        <v>178892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328500</v>
      </c>
      <c r="D29" s="41"/>
      <c r="E29" s="41"/>
      <c r="F29" s="41"/>
      <c r="G29" s="41"/>
      <c r="H29" s="41"/>
      <c r="I29" s="41"/>
      <c r="J29" s="41">
        <v>13858</v>
      </c>
      <c r="K29" s="42">
        <f t="shared" si="0"/>
        <v>342358</v>
      </c>
      <c r="L29" s="41"/>
      <c r="M29" s="41">
        <v>2</v>
      </c>
      <c r="N29" s="41">
        <v>2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1247005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10000</v>
      </c>
      <c r="G32" s="45">
        <f t="shared" si="1"/>
        <v>5857</v>
      </c>
      <c r="H32" s="45">
        <f t="shared" si="1"/>
        <v>0</v>
      </c>
      <c r="I32" s="45">
        <f t="shared" si="1"/>
        <v>0</v>
      </c>
      <c r="J32" s="45">
        <f t="shared" si="1"/>
        <v>77234</v>
      </c>
      <c r="K32" s="42">
        <f t="shared" si="0"/>
        <v>1340096</v>
      </c>
      <c r="L32" s="45">
        <f>SUM(L12:L31)</f>
        <v>0</v>
      </c>
      <c r="M32" s="45">
        <f>SUM(M12:M31)</f>
        <v>9</v>
      </c>
      <c r="N32" s="45">
        <f>SUM(N12:N31)</f>
        <v>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608277</v>
      </c>
      <c r="D42" s="41">
        <v>56816</v>
      </c>
      <c r="E42" s="41">
        <v>182483</v>
      </c>
      <c r="F42" s="41">
        <v>5798</v>
      </c>
      <c r="G42" s="41">
        <v>174256</v>
      </c>
      <c r="H42" s="41"/>
      <c r="I42" s="41"/>
      <c r="J42" s="41">
        <v>83259</v>
      </c>
      <c r="K42" s="42">
        <f t="shared" si="0"/>
        <v>1110889</v>
      </c>
      <c r="L42" s="41"/>
      <c r="M42" s="41">
        <v>2</v>
      </c>
      <c r="N42" s="41">
        <v>1</v>
      </c>
    </row>
    <row r="43" spans="1:14" ht="12.75">
      <c r="A43" s="48" t="s">
        <v>60</v>
      </c>
      <c r="B43" s="40">
        <v>114</v>
      </c>
      <c r="C43" s="41">
        <v>259507</v>
      </c>
      <c r="D43" s="41">
        <v>26669</v>
      </c>
      <c r="E43" s="41">
        <v>77852</v>
      </c>
      <c r="F43" s="41"/>
      <c r="G43" s="41">
        <v>37462</v>
      </c>
      <c r="H43" s="41">
        <v>9200</v>
      </c>
      <c r="I43" s="41"/>
      <c r="J43" s="41">
        <v>27748</v>
      </c>
      <c r="K43" s="42">
        <f t="shared" si="0"/>
        <v>438438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1330480</v>
      </c>
      <c r="D44" s="41">
        <v>133345</v>
      </c>
      <c r="E44" s="41">
        <v>399144</v>
      </c>
      <c r="F44" s="41">
        <v>3865</v>
      </c>
      <c r="G44" s="41">
        <v>139847</v>
      </c>
      <c r="H44" s="41">
        <v>46000</v>
      </c>
      <c r="I44" s="41"/>
      <c r="J44" s="41">
        <v>165309</v>
      </c>
      <c r="K44" s="42">
        <f t="shared" si="0"/>
        <v>2217990</v>
      </c>
      <c r="L44" s="41"/>
      <c r="M44" s="41">
        <v>5</v>
      </c>
      <c r="N44" s="41">
        <v>4</v>
      </c>
    </row>
    <row r="45" spans="1:14" ht="12.75">
      <c r="A45" s="48" t="s">
        <v>62</v>
      </c>
      <c r="B45" s="40">
        <v>119</v>
      </c>
      <c r="C45" s="41">
        <v>2323419</v>
      </c>
      <c r="D45" s="41">
        <v>284082</v>
      </c>
      <c r="E45" s="41">
        <v>697030</v>
      </c>
      <c r="F45" s="41">
        <v>85030</v>
      </c>
      <c r="G45" s="41">
        <v>86718</v>
      </c>
      <c r="H45" s="41">
        <v>27602</v>
      </c>
      <c r="I45" s="41"/>
      <c r="J45" s="41">
        <v>259020</v>
      </c>
      <c r="K45" s="42">
        <f t="shared" si="0"/>
        <v>3762901</v>
      </c>
      <c r="L45" s="41">
        <v>142599</v>
      </c>
      <c r="M45" s="41">
        <v>12</v>
      </c>
      <c r="N45" s="41">
        <v>14</v>
      </c>
    </row>
    <row r="46" spans="1:14" ht="12.75">
      <c r="A46" s="48" t="s">
        <v>63</v>
      </c>
      <c r="B46" s="40">
        <v>120</v>
      </c>
      <c r="C46" s="41">
        <v>9480845</v>
      </c>
      <c r="D46" s="41">
        <v>1303696</v>
      </c>
      <c r="E46" s="41">
        <v>1458082</v>
      </c>
      <c r="F46" s="41">
        <v>28988</v>
      </c>
      <c r="G46" s="41">
        <v>2634633</v>
      </c>
      <c r="H46" s="41"/>
      <c r="I46" s="41"/>
      <c r="J46" s="41">
        <v>1096755</v>
      </c>
      <c r="K46" s="42">
        <f t="shared" si="0"/>
        <v>16002999</v>
      </c>
      <c r="L46" s="41">
        <v>1268385</v>
      </c>
      <c r="M46" s="41">
        <v>82</v>
      </c>
      <c r="N46" s="41">
        <v>82</v>
      </c>
    </row>
    <row r="47" spans="1:14" ht="12.75">
      <c r="A47" s="44" t="s">
        <v>74</v>
      </c>
      <c r="B47" s="45">
        <v>121</v>
      </c>
      <c r="C47" s="45">
        <f>SUM(C40:C46)</f>
        <v>14002528</v>
      </c>
      <c r="D47" s="45">
        <f aca="true" t="shared" si="3" ref="D47:J47">SUM(D40:D46)</f>
        <v>1804608</v>
      </c>
      <c r="E47" s="45">
        <f t="shared" si="3"/>
        <v>2814591</v>
      </c>
      <c r="F47" s="45">
        <f t="shared" si="3"/>
        <v>123681</v>
      </c>
      <c r="G47" s="45">
        <f t="shared" si="3"/>
        <v>3072916</v>
      </c>
      <c r="H47" s="45">
        <f t="shared" si="3"/>
        <v>82802</v>
      </c>
      <c r="I47" s="45">
        <f t="shared" si="3"/>
        <v>0</v>
      </c>
      <c r="J47" s="45">
        <f t="shared" si="3"/>
        <v>1632091</v>
      </c>
      <c r="K47" s="42">
        <f t="shared" si="0"/>
        <v>23533217</v>
      </c>
      <c r="L47" s="45">
        <f>SUM(L40:L46)</f>
        <v>1410984</v>
      </c>
      <c r="M47" s="45">
        <f>SUM(M40:M46)</f>
        <v>102</v>
      </c>
      <c r="N47" s="45">
        <f>SUM(N40:N46)</f>
        <v>102</v>
      </c>
    </row>
    <row r="48" spans="1:14" ht="12.75">
      <c r="A48" s="44" t="s">
        <v>119</v>
      </c>
      <c r="B48" s="45">
        <v>152</v>
      </c>
      <c r="C48" s="45">
        <f>C32+C39+C47</f>
        <v>15249533</v>
      </c>
      <c r="D48" s="45">
        <f aca="true" t="shared" si="4" ref="D48:J48">D32+D39+D47</f>
        <v>1804608</v>
      </c>
      <c r="E48" s="45">
        <f t="shared" si="4"/>
        <v>2814591</v>
      </c>
      <c r="F48" s="45">
        <f t="shared" si="4"/>
        <v>133681</v>
      </c>
      <c r="G48" s="45">
        <f t="shared" si="4"/>
        <v>3078773</v>
      </c>
      <c r="H48" s="45">
        <f t="shared" si="4"/>
        <v>82802</v>
      </c>
      <c r="I48" s="45">
        <f t="shared" si="4"/>
        <v>0</v>
      </c>
      <c r="J48" s="45">
        <f t="shared" si="4"/>
        <v>1709325</v>
      </c>
      <c r="K48" s="42">
        <f t="shared" si="0"/>
        <v>24873313</v>
      </c>
      <c r="L48" s="45">
        <f>L32+L39+L47</f>
        <v>1410984</v>
      </c>
      <c r="M48" s="45">
        <f>M32+M39+M47</f>
        <v>111</v>
      </c>
      <c r="N48" s="45">
        <f>N32+N39+N47</f>
        <v>111</v>
      </c>
    </row>
    <row r="49" spans="1:14" ht="12.75">
      <c r="A49" s="44" t="s">
        <v>51</v>
      </c>
      <c r="B49" s="45">
        <v>158</v>
      </c>
      <c r="C49" s="49">
        <v>184300</v>
      </c>
      <c r="D49" s="49"/>
      <c r="E49" s="49"/>
      <c r="F49" s="49"/>
      <c r="G49" s="49"/>
      <c r="H49" s="49"/>
      <c r="I49" s="49"/>
      <c r="J49" s="49">
        <v>22775</v>
      </c>
      <c r="K49" s="42">
        <f t="shared" si="0"/>
        <v>207075</v>
      </c>
      <c r="L49" s="49"/>
      <c r="M49" s="49">
        <v>1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15433833</v>
      </c>
      <c r="D50" s="45">
        <f aca="true" t="shared" si="5" ref="D50:J50">D48+D49</f>
        <v>1804608</v>
      </c>
      <c r="E50" s="45">
        <f t="shared" si="5"/>
        <v>2814591</v>
      </c>
      <c r="F50" s="45">
        <f t="shared" si="5"/>
        <v>133681</v>
      </c>
      <c r="G50" s="45">
        <f t="shared" si="5"/>
        <v>3078773</v>
      </c>
      <c r="H50" s="45">
        <f t="shared" si="5"/>
        <v>82802</v>
      </c>
      <c r="I50" s="45">
        <f t="shared" si="5"/>
        <v>0</v>
      </c>
      <c r="J50" s="45">
        <f t="shared" si="5"/>
        <v>1732100</v>
      </c>
      <c r="K50" s="42">
        <f t="shared" si="0"/>
        <v>25080388</v>
      </c>
      <c r="L50" s="45">
        <f>L48+L49</f>
        <v>1410984</v>
      </c>
      <c r="M50" s="45">
        <f>M48+M49</f>
        <v>112</v>
      </c>
      <c r="N50" s="45">
        <f>N48+N49</f>
        <v>112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16932</v>
      </c>
      <c r="D55" s="55">
        <v>2798</v>
      </c>
      <c r="E55" s="55">
        <v>2540</v>
      </c>
      <c r="F55" s="55"/>
      <c r="G55" s="55">
        <v>55631</v>
      </c>
      <c r="H55" s="55"/>
      <c r="I55" s="55"/>
      <c r="J55" s="55"/>
      <c r="K55" s="116">
        <f>SUM(C55:J55)</f>
        <v>77901</v>
      </c>
      <c r="L55" s="55"/>
      <c r="M55" s="56">
        <v>1</v>
      </c>
      <c r="N55" s="117"/>
      <c r="O55" s="43"/>
    </row>
    <row r="56" spans="1:15" ht="12.75">
      <c r="A56" s="58" t="s">
        <v>61</v>
      </c>
      <c r="B56" s="59">
        <f>IF(A56="","",VLOOKUP(A56,$A$12:$B$50,2,FALSE))</f>
        <v>75</v>
      </c>
      <c r="C56" s="59">
        <v>90183</v>
      </c>
      <c r="D56" s="59">
        <v>8117</v>
      </c>
      <c r="E56" s="59">
        <v>27055</v>
      </c>
      <c r="F56" s="59"/>
      <c r="G56" s="59">
        <v>10628</v>
      </c>
      <c r="H56" s="59"/>
      <c r="I56" s="59"/>
      <c r="J56" s="59"/>
      <c r="K56" s="116">
        <f>SUM(C56:J56)</f>
        <v>135983</v>
      </c>
      <c r="L56" s="59"/>
      <c r="M56" s="60">
        <v>1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 t="s">
        <v>210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PageLayoutView="0" workbookViewId="0" topLeftCell="F31">
      <selection activeCell="H62" sqref="H62:I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167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35471</v>
      </c>
      <c r="D24" s="41"/>
      <c r="E24" s="41">
        <v>4893</v>
      </c>
      <c r="F24" s="41">
        <v>1950</v>
      </c>
      <c r="G24" s="41"/>
      <c r="H24" s="41"/>
      <c r="I24" s="41"/>
      <c r="J24" s="42">
        <f t="shared" si="0"/>
        <v>42314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164819</v>
      </c>
      <c r="D25" s="41"/>
      <c r="E25" s="41">
        <v>22733</v>
      </c>
      <c r="F25" s="41">
        <f>1950*4</f>
        <v>7800</v>
      </c>
      <c r="G25" s="41"/>
      <c r="H25" s="41"/>
      <c r="I25" s="41"/>
      <c r="J25" s="42">
        <f t="shared" si="0"/>
        <v>195352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51879</v>
      </c>
      <c r="D27" s="41"/>
      <c r="E27" s="41">
        <v>7156</v>
      </c>
      <c r="F27" s="41">
        <v>1950</v>
      </c>
      <c r="G27" s="41"/>
      <c r="H27" s="41"/>
      <c r="I27" s="41"/>
      <c r="J27" s="42">
        <f t="shared" si="0"/>
        <v>60985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77621</v>
      </c>
      <c r="D29" s="41"/>
      <c r="E29" s="41">
        <v>10706</v>
      </c>
      <c r="F29" s="41">
        <v>1950</v>
      </c>
      <c r="G29" s="41"/>
      <c r="H29" s="41"/>
      <c r="I29" s="41"/>
      <c r="J29" s="42">
        <f t="shared" si="0"/>
        <v>90277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329790</v>
      </c>
      <c r="D32" s="45">
        <f>SUM(D12:D31)</f>
        <v>0</v>
      </c>
      <c r="E32" s="45">
        <f t="shared" si="1"/>
        <v>45488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388928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332706</v>
      </c>
      <c r="D42" s="41"/>
      <c r="E42" s="41">
        <v>45890</v>
      </c>
      <c r="F42" s="41">
        <v>3900</v>
      </c>
      <c r="G42" s="41"/>
      <c r="H42" s="41"/>
      <c r="I42" s="41"/>
      <c r="J42" s="42">
        <f t="shared" si="0"/>
        <v>382496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149168</v>
      </c>
      <c r="D43" s="41"/>
      <c r="E43" s="41">
        <v>20575</v>
      </c>
      <c r="F43" s="41">
        <v>1950</v>
      </c>
      <c r="G43" s="41"/>
      <c r="H43" s="41"/>
      <c r="I43" s="41"/>
      <c r="J43" s="42">
        <f t="shared" si="0"/>
        <v>171693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398630</v>
      </c>
      <c r="D44" s="41"/>
      <c r="E44" s="41">
        <v>54984</v>
      </c>
      <c r="F44" s="41">
        <v>5850</v>
      </c>
      <c r="G44" s="41"/>
      <c r="H44" s="41"/>
      <c r="I44" s="41"/>
      <c r="J44" s="42">
        <f t="shared" si="0"/>
        <v>459464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1274129</v>
      </c>
      <c r="D45" s="41"/>
      <c r="E45" s="41">
        <v>175741</v>
      </c>
      <c r="F45" s="41">
        <v>23400</v>
      </c>
      <c r="G45" s="41"/>
      <c r="H45" s="41"/>
      <c r="I45" s="41"/>
      <c r="J45" s="42">
        <f t="shared" si="0"/>
        <v>1473270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5107036</v>
      </c>
      <c r="D46" s="41"/>
      <c r="E46" s="41">
        <v>440739</v>
      </c>
      <c r="F46" s="41">
        <v>151954</v>
      </c>
      <c r="G46" s="41">
        <v>156557</v>
      </c>
      <c r="H46" s="41"/>
      <c r="I46" s="41"/>
      <c r="J46" s="42">
        <f t="shared" si="0"/>
        <v>5856286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7261669</v>
      </c>
      <c r="D47" s="45">
        <f>SUM(D40:D46)</f>
        <v>0</v>
      </c>
      <c r="E47" s="45">
        <f t="shared" si="3"/>
        <v>737929</v>
      </c>
      <c r="F47" s="45">
        <f t="shared" si="3"/>
        <v>187054</v>
      </c>
      <c r="G47" s="45">
        <f t="shared" si="3"/>
        <v>156557</v>
      </c>
      <c r="H47" s="45">
        <f t="shared" si="3"/>
        <v>0</v>
      </c>
      <c r="I47" s="45">
        <f t="shared" si="3"/>
        <v>0</v>
      </c>
      <c r="J47" s="42">
        <f t="shared" si="0"/>
        <v>8343209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7591459</v>
      </c>
      <c r="D48" s="45">
        <f>D32+D39+D47</f>
        <v>0</v>
      </c>
      <c r="E48" s="45">
        <f t="shared" si="4"/>
        <v>783417</v>
      </c>
      <c r="F48" s="45">
        <f t="shared" si="4"/>
        <v>200704</v>
      </c>
      <c r="G48" s="45">
        <f t="shared" si="4"/>
        <v>156557</v>
      </c>
      <c r="H48" s="45">
        <f t="shared" si="4"/>
        <v>0</v>
      </c>
      <c r="I48" s="45">
        <f t="shared" si="4"/>
        <v>0</v>
      </c>
      <c r="J48" s="42">
        <f t="shared" si="0"/>
        <v>8732137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57418</v>
      </c>
      <c r="D49" s="49"/>
      <c r="E49" s="49">
        <v>7920</v>
      </c>
      <c r="F49" s="49">
        <v>3900</v>
      </c>
      <c r="G49" s="49"/>
      <c r="H49" s="49"/>
      <c r="I49" s="49"/>
      <c r="J49" s="42">
        <f t="shared" si="0"/>
        <v>69238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7648877</v>
      </c>
      <c r="D50" s="45">
        <f>D48+D49</f>
        <v>0</v>
      </c>
      <c r="E50" s="45">
        <f t="shared" si="5"/>
        <v>791337</v>
      </c>
      <c r="F50" s="45">
        <f t="shared" si="5"/>
        <v>204604</v>
      </c>
      <c r="G50" s="45">
        <f t="shared" si="5"/>
        <v>156557</v>
      </c>
      <c r="H50" s="45">
        <f t="shared" si="5"/>
        <v>0</v>
      </c>
      <c r="I50" s="45">
        <f t="shared" si="5"/>
        <v>0</v>
      </c>
      <c r="J50" s="42">
        <f t="shared" si="0"/>
        <v>8801375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22591</v>
      </c>
      <c r="D55" s="55"/>
      <c r="E55" s="55">
        <v>2337</v>
      </c>
      <c r="F55" s="55">
        <v>390</v>
      </c>
      <c r="G55" s="55"/>
      <c r="H55" s="55"/>
      <c r="I55" s="55"/>
      <c r="J55" s="128"/>
      <c r="K55" s="55">
        <v>4</v>
      </c>
      <c r="L55" s="56">
        <v>20</v>
      </c>
      <c r="M55" s="129"/>
      <c r="N55" s="112"/>
      <c r="O55" s="114"/>
      <c r="P55" s="130"/>
    </row>
    <row r="56" spans="1:16" s="46" customFormat="1" ht="12.75">
      <c r="A56" s="58" t="s">
        <v>61</v>
      </c>
      <c r="B56" s="59">
        <f>IF(A56="","",VLOOKUP(A56,$A$12:$B$50,2,FALSE))</f>
        <v>75</v>
      </c>
      <c r="C56" s="55">
        <f>'04'!K56*0.29</f>
        <v>39435.07</v>
      </c>
      <c r="D56" s="59"/>
      <c r="E56" s="55">
        <f>'04'!K56*0.04</f>
        <v>5439.32</v>
      </c>
      <c r="F56" s="59"/>
      <c r="G56" s="59"/>
      <c r="H56" s="59"/>
      <c r="I56" s="59"/>
      <c r="J56" s="131"/>
      <c r="K56" s="59">
        <v>7</v>
      </c>
      <c r="L56" s="60">
        <v>20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 t="s">
        <v>210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6">
      <selection activeCell="M23" sqref="M23:N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91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>
        <v>0</v>
      </c>
      <c r="N23" s="41">
        <v>1</v>
      </c>
    </row>
    <row r="24" spans="1:14" ht="12.75">
      <c r="A24" s="39" t="s">
        <v>32</v>
      </c>
      <c r="B24" s="40">
        <v>83</v>
      </c>
      <c r="C24" s="41">
        <v>106686</v>
      </c>
      <c r="D24" s="41"/>
      <c r="E24" s="41"/>
      <c r="F24" s="41"/>
      <c r="G24" s="41"/>
      <c r="H24" s="41"/>
      <c r="I24" s="41">
        <v>6294</v>
      </c>
      <c r="J24" s="41">
        <v>9335</v>
      </c>
      <c r="K24" s="42">
        <f t="shared" si="0"/>
        <v>122315</v>
      </c>
      <c r="L24" s="41"/>
      <c r="M24" s="41">
        <v>1</v>
      </c>
      <c r="N24" s="41">
        <v>1</v>
      </c>
    </row>
    <row r="25" spans="1:14" ht="12.75">
      <c r="A25" s="39" t="s">
        <v>33</v>
      </c>
      <c r="B25" s="40">
        <v>84</v>
      </c>
      <c r="C25" s="41">
        <v>487136</v>
      </c>
      <c r="D25" s="41"/>
      <c r="E25" s="41"/>
      <c r="F25" s="41"/>
      <c r="G25" s="41">
        <v>5584</v>
      </c>
      <c r="H25" s="41"/>
      <c r="I25" s="41"/>
      <c r="J25" s="41">
        <v>31975</v>
      </c>
      <c r="K25" s="42">
        <f t="shared" si="0"/>
        <v>524695</v>
      </c>
      <c r="L25" s="41"/>
      <c r="M25" s="41">
        <v>4</v>
      </c>
      <c r="N25" s="41">
        <v>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155900</v>
      </c>
      <c r="D27" s="41"/>
      <c r="E27" s="41"/>
      <c r="F27" s="41">
        <v>10000</v>
      </c>
      <c r="G27" s="41"/>
      <c r="H27" s="41"/>
      <c r="I27" s="41"/>
      <c r="J27" s="41">
        <v>12992</v>
      </c>
      <c r="K27" s="42">
        <f t="shared" si="0"/>
        <v>178892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166300</v>
      </c>
      <c r="D29" s="41"/>
      <c r="E29" s="41"/>
      <c r="F29" s="41"/>
      <c r="G29" s="41"/>
      <c r="H29" s="41"/>
      <c r="I29" s="41"/>
      <c r="J29" s="41">
        <v>13585</v>
      </c>
      <c r="K29" s="42">
        <f t="shared" si="0"/>
        <v>179885</v>
      </c>
      <c r="L29" s="41"/>
      <c r="M29" s="41">
        <v>1</v>
      </c>
      <c r="N29" s="41">
        <v>2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916022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10000</v>
      </c>
      <c r="G32" s="45">
        <f t="shared" si="1"/>
        <v>5584</v>
      </c>
      <c r="H32" s="45">
        <f t="shared" si="1"/>
        <v>0</v>
      </c>
      <c r="I32" s="45">
        <f t="shared" si="1"/>
        <v>6294</v>
      </c>
      <c r="J32" s="45">
        <f t="shared" si="1"/>
        <v>67887</v>
      </c>
      <c r="K32" s="42">
        <f t="shared" si="0"/>
        <v>1005787</v>
      </c>
      <c r="L32" s="45">
        <f>SUM(L12:L31)</f>
        <v>0</v>
      </c>
      <c r="M32" s="45">
        <f>SUM(M12:M31)</f>
        <v>7</v>
      </c>
      <c r="N32" s="45">
        <f>SUM(N12:N31)</f>
        <v>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56816</v>
      </c>
      <c r="E42" s="41">
        <v>185250</v>
      </c>
      <c r="F42" s="41">
        <v>5798</v>
      </c>
      <c r="G42" s="41">
        <v>192477</v>
      </c>
      <c r="H42" s="41"/>
      <c r="I42" s="41"/>
      <c r="J42" s="41">
        <v>88251</v>
      </c>
      <c r="K42" s="42">
        <f t="shared" si="0"/>
        <v>1146992</v>
      </c>
      <c r="L42" s="41"/>
      <c r="M42" s="41">
        <v>2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26669</v>
      </c>
      <c r="E43" s="41">
        <v>86963</v>
      </c>
      <c r="F43" s="41"/>
      <c r="G43" s="41">
        <v>62806</v>
      </c>
      <c r="H43" s="41">
        <v>9200</v>
      </c>
      <c r="I43" s="41">
        <v>22206</v>
      </c>
      <c r="J43" s="41">
        <v>38859</v>
      </c>
      <c r="K43" s="42">
        <f t="shared" si="0"/>
        <v>536578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811650</v>
      </c>
      <c r="D44" s="41">
        <v>80007</v>
      </c>
      <c r="E44" s="41">
        <v>243495</v>
      </c>
      <c r="F44" s="41">
        <v>3865</v>
      </c>
      <c r="G44" s="41">
        <v>104355</v>
      </c>
      <c r="H44" s="41">
        <v>27600</v>
      </c>
      <c r="I44" s="41">
        <v>59206</v>
      </c>
      <c r="J44" s="41">
        <v>103614</v>
      </c>
      <c r="K44" s="42">
        <f t="shared" si="0"/>
        <v>1433792</v>
      </c>
      <c r="L44" s="41"/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2434952</v>
      </c>
      <c r="D45" s="41">
        <v>288720</v>
      </c>
      <c r="E45" s="41">
        <v>730490</v>
      </c>
      <c r="F45" s="41">
        <v>85030</v>
      </c>
      <c r="G45" s="41">
        <v>136048</v>
      </c>
      <c r="H45" s="41">
        <v>140571</v>
      </c>
      <c r="I45" s="41"/>
      <c r="J45" s="41">
        <v>299860</v>
      </c>
      <c r="K45" s="42">
        <f t="shared" si="0"/>
        <v>4115671</v>
      </c>
      <c r="L45" s="41">
        <v>228247</v>
      </c>
      <c r="M45" s="41">
        <v>13</v>
      </c>
      <c r="N45" s="41">
        <v>14</v>
      </c>
    </row>
    <row r="46" spans="1:14" ht="12.75">
      <c r="A46" s="48" t="s">
        <v>63</v>
      </c>
      <c r="B46" s="40">
        <v>120</v>
      </c>
      <c r="C46" s="41">
        <v>9628640</v>
      </c>
      <c r="D46" s="41">
        <v>1319137</v>
      </c>
      <c r="E46" s="41">
        <v>1480250</v>
      </c>
      <c r="F46" s="41">
        <v>28988</v>
      </c>
      <c r="G46" s="41">
        <v>2107038</v>
      </c>
      <c r="H46" s="41">
        <v>675510</v>
      </c>
      <c r="I46" s="41">
        <v>593657</v>
      </c>
      <c r="J46" s="41">
        <v>1131054</v>
      </c>
      <c r="K46" s="42">
        <f t="shared" si="0"/>
        <v>16964274</v>
      </c>
      <c r="L46" s="41">
        <v>1521228</v>
      </c>
      <c r="M46" s="41">
        <v>82</v>
      </c>
      <c r="N46" s="41">
        <v>82</v>
      </c>
    </row>
    <row r="47" spans="1:14" ht="12.75">
      <c r="A47" s="44" t="s">
        <v>74</v>
      </c>
      <c r="B47" s="45">
        <v>121</v>
      </c>
      <c r="C47" s="45">
        <f>SUM(C40:C46)</f>
        <v>13783517</v>
      </c>
      <c r="D47" s="45">
        <f aca="true" t="shared" si="3" ref="D47:J47">SUM(D40:D46)</f>
        <v>1771349</v>
      </c>
      <c r="E47" s="45">
        <f t="shared" si="3"/>
        <v>2726448</v>
      </c>
      <c r="F47" s="45">
        <f t="shared" si="3"/>
        <v>123681</v>
      </c>
      <c r="G47" s="45">
        <f t="shared" si="3"/>
        <v>2602724</v>
      </c>
      <c r="H47" s="45">
        <f t="shared" si="3"/>
        <v>852881</v>
      </c>
      <c r="I47" s="45">
        <f t="shared" si="3"/>
        <v>675069</v>
      </c>
      <c r="J47" s="45">
        <f t="shared" si="3"/>
        <v>1661638</v>
      </c>
      <c r="K47" s="42">
        <f t="shared" si="0"/>
        <v>24197307</v>
      </c>
      <c r="L47" s="45">
        <f>SUM(L40:L46)</f>
        <v>1749475</v>
      </c>
      <c r="M47" s="45">
        <f>SUM(M40:M46)</f>
        <v>102</v>
      </c>
      <c r="N47" s="45">
        <f>SUM(N40:N46)</f>
        <v>102</v>
      </c>
    </row>
    <row r="48" spans="1:14" ht="12.75">
      <c r="A48" s="44" t="s">
        <v>119</v>
      </c>
      <c r="B48" s="45">
        <v>152</v>
      </c>
      <c r="C48" s="45">
        <f>C32+C39+C47</f>
        <v>14699539</v>
      </c>
      <c r="D48" s="45">
        <f aca="true" t="shared" si="4" ref="D48:J48">D32+D39+D47</f>
        <v>1771349</v>
      </c>
      <c r="E48" s="45">
        <f t="shared" si="4"/>
        <v>2726448</v>
      </c>
      <c r="F48" s="45">
        <f t="shared" si="4"/>
        <v>133681</v>
      </c>
      <c r="G48" s="45">
        <f t="shared" si="4"/>
        <v>2608308</v>
      </c>
      <c r="H48" s="45">
        <f t="shared" si="4"/>
        <v>852881</v>
      </c>
      <c r="I48" s="45">
        <f t="shared" si="4"/>
        <v>681363</v>
      </c>
      <c r="J48" s="45">
        <f t="shared" si="4"/>
        <v>1729525</v>
      </c>
      <c r="K48" s="42">
        <f t="shared" si="0"/>
        <v>25203094</v>
      </c>
      <c r="L48" s="45">
        <f>L32+L39+L47</f>
        <v>1749475</v>
      </c>
      <c r="M48" s="45">
        <f>M32+M39+M47</f>
        <v>109</v>
      </c>
      <c r="N48" s="45">
        <f>N32+N39+N47</f>
        <v>111</v>
      </c>
    </row>
    <row r="49" spans="1:14" ht="12.75">
      <c r="A49" s="44" t="s">
        <v>51</v>
      </c>
      <c r="B49" s="45">
        <v>158</v>
      </c>
      <c r="C49" s="49">
        <v>184300</v>
      </c>
      <c r="D49" s="49"/>
      <c r="E49" s="49"/>
      <c r="F49" s="49"/>
      <c r="G49" s="49"/>
      <c r="H49" s="49"/>
      <c r="I49" s="49"/>
      <c r="J49" s="49">
        <v>13692</v>
      </c>
      <c r="K49" s="42">
        <f t="shared" si="0"/>
        <v>197992</v>
      </c>
      <c r="L49" s="49"/>
      <c r="M49" s="49">
        <v>1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14883839</v>
      </c>
      <c r="D50" s="45">
        <f aca="true" t="shared" si="5" ref="D50:J50">D48+D49</f>
        <v>1771349</v>
      </c>
      <c r="E50" s="45">
        <f t="shared" si="5"/>
        <v>2726448</v>
      </c>
      <c r="F50" s="45">
        <f t="shared" si="5"/>
        <v>133681</v>
      </c>
      <c r="G50" s="45">
        <f t="shared" si="5"/>
        <v>2608308</v>
      </c>
      <c r="H50" s="45">
        <f t="shared" si="5"/>
        <v>852881</v>
      </c>
      <c r="I50" s="45">
        <f t="shared" si="5"/>
        <v>681363</v>
      </c>
      <c r="J50" s="45">
        <f t="shared" si="5"/>
        <v>1743217</v>
      </c>
      <c r="K50" s="42">
        <f t="shared" si="0"/>
        <v>25401086</v>
      </c>
      <c r="L50" s="45">
        <f>L48+L49</f>
        <v>1749475</v>
      </c>
      <c r="M50" s="45">
        <f>M48+M49</f>
        <v>110</v>
      </c>
      <c r="N50" s="45">
        <f>N48+N49</f>
        <v>112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 t="s">
        <v>210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PageLayoutView="0" workbookViewId="0" topLeftCell="A31">
      <selection activeCell="C23" sqref="C2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168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'05'!K23*0.29</f>
        <v>0</v>
      </c>
      <c r="D23" s="41"/>
      <c r="E23" s="41">
        <f>'05'!K23*0.04</f>
        <v>0</v>
      </c>
      <c r="F23" s="41">
        <f>1950*'05'!M23</f>
        <v>0</v>
      </c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'05'!K24*0.29</f>
        <v>35471.35</v>
      </c>
      <c r="D24" s="41"/>
      <c r="E24" s="41">
        <f>'05'!K24*0.04</f>
        <v>4892.6</v>
      </c>
      <c r="F24" s="41">
        <f>1950*'05'!M24</f>
        <v>1950</v>
      </c>
      <c r="G24" s="41"/>
      <c r="H24" s="41"/>
      <c r="I24" s="41"/>
      <c r="J24" s="42">
        <f t="shared" si="0"/>
        <v>42313.95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'05'!K25*0.29</f>
        <v>152161.55</v>
      </c>
      <c r="D25" s="41"/>
      <c r="E25" s="41">
        <f>'05'!K25*0.04</f>
        <v>20987.8</v>
      </c>
      <c r="F25" s="41">
        <f>1950*'05'!M25</f>
        <v>7800</v>
      </c>
      <c r="G25" s="41"/>
      <c r="H25" s="41"/>
      <c r="I25" s="41"/>
      <c r="J25" s="42">
        <f t="shared" si="0"/>
        <v>180949.34999999998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f>'05'!K27*0.29</f>
        <v>51878.67999999999</v>
      </c>
      <c r="D27" s="41"/>
      <c r="E27" s="41">
        <f>'05'!K27*0.04</f>
        <v>7155.68</v>
      </c>
      <c r="F27" s="41">
        <f>1950*'05'!M27</f>
        <v>1950</v>
      </c>
      <c r="G27" s="41"/>
      <c r="H27" s="41"/>
      <c r="I27" s="41"/>
      <c r="J27" s="42">
        <f t="shared" si="0"/>
        <v>60984.35999999999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f>'05'!K29*0.29</f>
        <v>52166.649999999994</v>
      </c>
      <c r="D29" s="41"/>
      <c r="E29" s="41">
        <f>'05'!K29*0.04</f>
        <v>7195.400000000001</v>
      </c>
      <c r="F29" s="41">
        <f>1950*'05'!M29</f>
        <v>1950</v>
      </c>
      <c r="G29" s="41"/>
      <c r="H29" s="41"/>
      <c r="I29" s="41"/>
      <c r="J29" s="42">
        <f t="shared" si="0"/>
        <v>61312.049999999996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291678.23</v>
      </c>
      <c r="D32" s="45">
        <f>SUM(D12:D31)</f>
        <v>0</v>
      </c>
      <c r="E32" s="45">
        <f t="shared" si="1"/>
        <v>40231.48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345559.70999999996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f>'05'!K42*0.29</f>
        <v>332627.68</v>
      </c>
      <c r="D42" s="41"/>
      <c r="E42" s="41">
        <f>'05'!K42*0.04</f>
        <v>45879.68</v>
      </c>
      <c r="F42" s="41">
        <f>1950*'05'!M42</f>
        <v>3900</v>
      </c>
      <c r="G42" s="41"/>
      <c r="H42" s="41"/>
      <c r="I42" s="41"/>
      <c r="J42" s="42">
        <f t="shared" si="0"/>
        <v>382407.36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f>'05'!K43*0.29</f>
        <v>155607.62</v>
      </c>
      <c r="D43" s="41"/>
      <c r="E43" s="41">
        <f>'05'!K43*0.04</f>
        <v>21463.12</v>
      </c>
      <c r="F43" s="41">
        <f>1950*'05'!M43</f>
        <v>1950</v>
      </c>
      <c r="G43" s="41"/>
      <c r="H43" s="41"/>
      <c r="I43" s="41"/>
      <c r="J43" s="42">
        <f t="shared" si="0"/>
        <v>179020.74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'05'!K44*0.29</f>
        <v>415799.68</v>
      </c>
      <c r="D44" s="41"/>
      <c r="E44" s="41">
        <f>'05'!K44*0.04</f>
        <v>57351.68</v>
      </c>
      <c r="F44" s="41">
        <f>1950*'05'!M44</f>
        <v>7800</v>
      </c>
      <c r="G44" s="41"/>
      <c r="H44" s="41"/>
      <c r="I44" s="41"/>
      <c r="J44" s="42">
        <f t="shared" si="0"/>
        <v>480951.36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f>'05'!K45*0.29</f>
        <v>1193544.5899999999</v>
      </c>
      <c r="D45" s="41"/>
      <c r="E45" s="41">
        <f>'05'!K45*0.04</f>
        <v>164626.84</v>
      </c>
      <c r="F45" s="41">
        <f>1950*'05'!M45</f>
        <v>25350</v>
      </c>
      <c r="G45" s="41"/>
      <c r="H45" s="41"/>
      <c r="I45" s="41"/>
      <c r="J45" s="42">
        <f t="shared" si="0"/>
        <v>1383521.43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5312163</v>
      </c>
      <c r="D46" s="41"/>
      <c r="E46" s="41">
        <v>465241</v>
      </c>
      <c r="F46" s="41">
        <v>142334</v>
      </c>
      <c r="G46" s="41">
        <v>158880</v>
      </c>
      <c r="H46" s="41"/>
      <c r="I46" s="41"/>
      <c r="J46" s="42">
        <f t="shared" si="0"/>
        <v>6078618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7409742.57</v>
      </c>
      <c r="D47" s="45">
        <f>SUM(D40:D46)</f>
        <v>0</v>
      </c>
      <c r="E47" s="45">
        <f t="shared" si="3"/>
        <v>754562.3200000001</v>
      </c>
      <c r="F47" s="45">
        <f t="shared" si="3"/>
        <v>181334</v>
      </c>
      <c r="G47" s="45">
        <f t="shared" si="3"/>
        <v>158880</v>
      </c>
      <c r="H47" s="45">
        <f t="shared" si="3"/>
        <v>0</v>
      </c>
      <c r="I47" s="45">
        <f t="shared" si="3"/>
        <v>0</v>
      </c>
      <c r="J47" s="42">
        <f t="shared" si="0"/>
        <v>8504518.89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7701420.800000001</v>
      </c>
      <c r="D48" s="45">
        <f>D32+D39+D47</f>
        <v>0</v>
      </c>
      <c r="E48" s="45">
        <f t="shared" si="4"/>
        <v>794793.8</v>
      </c>
      <c r="F48" s="45">
        <f t="shared" si="4"/>
        <v>194984</v>
      </c>
      <c r="G48" s="45">
        <f t="shared" si="4"/>
        <v>158880</v>
      </c>
      <c r="H48" s="45">
        <f t="shared" si="4"/>
        <v>0</v>
      </c>
      <c r="I48" s="45">
        <f t="shared" si="4"/>
        <v>0</v>
      </c>
      <c r="J48" s="42">
        <f t="shared" si="0"/>
        <v>8850078.600000001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1">
        <f>'05'!K49*0.29</f>
        <v>57417.67999999999</v>
      </c>
      <c r="D49" s="41"/>
      <c r="E49" s="41">
        <f>'05'!K49*0.04</f>
        <v>7919.68</v>
      </c>
      <c r="F49" s="41">
        <f>1950*'05'!M49*2</f>
        <v>3900</v>
      </c>
      <c r="G49" s="49"/>
      <c r="H49" s="49"/>
      <c r="I49" s="49"/>
      <c r="J49" s="42">
        <f t="shared" si="0"/>
        <v>69237.35999999999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7758838.48</v>
      </c>
      <c r="D50" s="45">
        <f>D48+D49</f>
        <v>0</v>
      </c>
      <c r="E50" s="45">
        <f t="shared" si="5"/>
        <v>802713.4800000001</v>
      </c>
      <c r="F50" s="45">
        <f t="shared" si="5"/>
        <v>198884</v>
      </c>
      <c r="G50" s="45">
        <f t="shared" si="5"/>
        <v>158880</v>
      </c>
      <c r="H50" s="45">
        <f t="shared" si="5"/>
        <v>0</v>
      </c>
      <c r="I50" s="45">
        <f t="shared" si="5"/>
        <v>0</v>
      </c>
      <c r="J50" s="42">
        <f t="shared" si="0"/>
        <v>8919315.96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 t="s">
        <v>210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PageLayoutView="0" workbookViewId="0" topLeftCell="A7">
      <pane xSplit="2" ySplit="5" topLeftCell="C34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M23" sqref="M23:N3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92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128001</v>
      </c>
      <c r="D23" s="41"/>
      <c r="E23" s="41"/>
      <c r="F23" s="41"/>
      <c r="G23" s="41"/>
      <c r="H23" s="41"/>
      <c r="I23" s="41"/>
      <c r="J23" s="41"/>
      <c r="K23" s="42">
        <f t="shared" si="0"/>
        <v>128001</v>
      </c>
      <c r="L23" s="41"/>
      <c r="M23" s="41">
        <v>0</v>
      </c>
      <c r="N23" s="41">
        <v>1</v>
      </c>
    </row>
    <row r="24" spans="1:14" ht="12.75">
      <c r="A24" s="39" t="s">
        <v>32</v>
      </c>
      <c r="B24" s="40">
        <v>83</v>
      </c>
      <c r="C24" s="41">
        <v>112020</v>
      </c>
      <c r="D24" s="41"/>
      <c r="E24" s="41"/>
      <c r="F24" s="41"/>
      <c r="G24" s="41"/>
      <c r="H24" s="41"/>
      <c r="I24" s="41"/>
      <c r="J24" s="41">
        <v>9335</v>
      </c>
      <c r="K24" s="42">
        <f t="shared" si="0"/>
        <v>121355</v>
      </c>
      <c r="L24" s="41"/>
      <c r="M24" s="41">
        <v>1</v>
      </c>
      <c r="N24" s="41">
        <v>1</v>
      </c>
    </row>
    <row r="25" spans="1:14" ht="12.75">
      <c r="A25" s="39" t="s">
        <v>33</v>
      </c>
      <c r="B25" s="40">
        <v>84</v>
      </c>
      <c r="C25" s="41">
        <v>383695</v>
      </c>
      <c r="D25" s="41"/>
      <c r="E25" s="41"/>
      <c r="F25" s="41"/>
      <c r="G25" s="41"/>
      <c r="H25" s="41"/>
      <c r="I25" s="41"/>
      <c r="J25" s="41">
        <v>31975</v>
      </c>
      <c r="K25" s="42">
        <f t="shared" si="0"/>
        <v>415670</v>
      </c>
      <c r="L25" s="41"/>
      <c r="M25" s="41">
        <v>4</v>
      </c>
      <c r="N25" s="41">
        <v>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155900</v>
      </c>
      <c r="D27" s="41"/>
      <c r="E27" s="41"/>
      <c r="F27" s="41">
        <v>10000</v>
      </c>
      <c r="G27" s="41"/>
      <c r="H27" s="41"/>
      <c r="I27" s="41"/>
      <c r="J27" s="41">
        <v>12992</v>
      </c>
      <c r="K27" s="42">
        <f t="shared" si="0"/>
        <v>178892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166300</v>
      </c>
      <c r="D29" s="41"/>
      <c r="E29" s="41"/>
      <c r="F29" s="41"/>
      <c r="G29" s="41"/>
      <c r="H29" s="41"/>
      <c r="I29" s="41"/>
      <c r="J29" s="41">
        <v>13858</v>
      </c>
      <c r="K29" s="42">
        <f t="shared" si="0"/>
        <v>180158</v>
      </c>
      <c r="L29" s="41"/>
      <c r="M29" s="41">
        <v>1</v>
      </c>
      <c r="N29" s="41">
        <v>2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945916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10000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68160</v>
      </c>
      <c r="K32" s="42">
        <f t="shared" si="0"/>
        <v>1024076</v>
      </c>
      <c r="L32" s="45">
        <f>SUM(L12:L31)</f>
        <v>0</v>
      </c>
      <c r="M32" s="45">
        <f>SUM(M12:M31)</f>
        <v>7</v>
      </c>
      <c r="N32" s="45">
        <f>SUM(N12:N31)</f>
        <v>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56816</v>
      </c>
      <c r="E42" s="41">
        <v>185520</v>
      </c>
      <c r="F42" s="41">
        <v>5798</v>
      </c>
      <c r="G42" s="41">
        <v>192477</v>
      </c>
      <c r="H42" s="41"/>
      <c r="I42" s="41"/>
      <c r="J42" s="41">
        <v>88251</v>
      </c>
      <c r="K42" s="42">
        <f t="shared" si="0"/>
        <v>1147262</v>
      </c>
      <c r="L42" s="41"/>
      <c r="M42" s="41">
        <v>2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26669</v>
      </c>
      <c r="E43" s="41">
        <v>86963</v>
      </c>
      <c r="F43" s="41"/>
      <c r="G43" s="41">
        <v>62806</v>
      </c>
      <c r="H43" s="41"/>
      <c r="I43" s="41"/>
      <c r="J43" s="41">
        <v>38859</v>
      </c>
      <c r="K43" s="42">
        <f t="shared" si="0"/>
        <v>505172</v>
      </c>
      <c r="L43" s="41">
        <v>11510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811650</v>
      </c>
      <c r="D44" s="41">
        <v>80007</v>
      </c>
      <c r="E44" s="41">
        <v>243495</v>
      </c>
      <c r="F44" s="41">
        <v>3865</v>
      </c>
      <c r="G44" s="41">
        <v>104355</v>
      </c>
      <c r="H44" s="41"/>
      <c r="I44" s="41"/>
      <c r="J44" s="41">
        <v>103614</v>
      </c>
      <c r="K44" s="42">
        <f t="shared" si="0"/>
        <v>1346986</v>
      </c>
      <c r="L44" s="41">
        <v>33915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f>2434952+122616</f>
        <v>2557568</v>
      </c>
      <c r="D45" s="41">
        <v>288720</v>
      </c>
      <c r="E45" s="41">
        <v>730489</v>
      </c>
      <c r="F45" s="41">
        <v>78404</v>
      </c>
      <c r="G45" s="41">
        <v>106286</v>
      </c>
      <c r="H45" s="41">
        <v>10612</v>
      </c>
      <c r="I45" s="41"/>
      <c r="J45" s="41">
        <v>203086</v>
      </c>
      <c r="K45" s="42">
        <f t="shared" si="0"/>
        <v>3975165</v>
      </c>
      <c r="L45" s="41">
        <v>90624</v>
      </c>
      <c r="M45" s="41">
        <v>13</v>
      </c>
      <c r="N45" s="41">
        <v>14</v>
      </c>
    </row>
    <row r="46" spans="1:14" ht="12.75">
      <c r="A46" s="48" t="s">
        <v>63</v>
      </c>
      <c r="B46" s="40">
        <v>120</v>
      </c>
      <c r="C46" s="41">
        <v>9633513</v>
      </c>
      <c r="D46" s="41">
        <v>1319910</v>
      </c>
      <c r="E46" s="41">
        <v>1480982</v>
      </c>
      <c r="F46" s="41">
        <v>28988</v>
      </c>
      <c r="G46" s="41">
        <v>2105435</v>
      </c>
      <c r="H46" s="41">
        <v>43813</v>
      </c>
      <c r="I46" s="41"/>
      <c r="J46" s="41">
        <v>1145141</v>
      </c>
      <c r="K46" s="42">
        <f t="shared" si="0"/>
        <v>15757782</v>
      </c>
      <c r="L46" s="41">
        <v>615140</v>
      </c>
      <c r="M46" s="41">
        <v>82</v>
      </c>
      <c r="N46" s="41">
        <v>82</v>
      </c>
    </row>
    <row r="47" spans="1:14" ht="12.75">
      <c r="A47" s="44" t="s">
        <v>74</v>
      </c>
      <c r="B47" s="45">
        <v>121</v>
      </c>
      <c r="C47" s="45">
        <f>SUM(C40:C46)</f>
        <v>13911006</v>
      </c>
      <c r="D47" s="45">
        <f aca="true" t="shared" si="3" ref="D47:J47">SUM(D40:D46)</f>
        <v>1772122</v>
      </c>
      <c r="E47" s="45">
        <f t="shared" si="3"/>
        <v>2727449</v>
      </c>
      <c r="F47" s="45">
        <f t="shared" si="3"/>
        <v>117055</v>
      </c>
      <c r="G47" s="45">
        <f t="shared" si="3"/>
        <v>2571359</v>
      </c>
      <c r="H47" s="45">
        <f t="shared" si="3"/>
        <v>54425</v>
      </c>
      <c r="I47" s="45">
        <f t="shared" si="3"/>
        <v>0</v>
      </c>
      <c r="J47" s="45">
        <f t="shared" si="3"/>
        <v>1578951</v>
      </c>
      <c r="K47" s="42">
        <f t="shared" si="0"/>
        <v>22732367</v>
      </c>
      <c r="L47" s="45">
        <f>SUM(L40:L46)</f>
        <v>751189</v>
      </c>
      <c r="M47" s="45">
        <f>SUM(M40:M46)</f>
        <v>102</v>
      </c>
      <c r="N47" s="45">
        <f>SUM(N40:N46)</f>
        <v>102</v>
      </c>
    </row>
    <row r="48" spans="1:14" ht="12.75">
      <c r="A48" s="44" t="s">
        <v>119</v>
      </c>
      <c r="B48" s="45">
        <v>152</v>
      </c>
      <c r="C48" s="45">
        <f>C32+C39+C47</f>
        <v>14856922</v>
      </c>
      <c r="D48" s="45">
        <f aca="true" t="shared" si="4" ref="D48:J48">D32+D39+D47</f>
        <v>1772122</v>
      </c>
      <c r="E48" s="45">
        <f t="shared" si="4"/>
        <v>2727449</v>
      </c>
      <c r="F48" s="45">
        <f t="shared" si="4"/>
        <v>127055</v>
      </c>
      <c r="G48" s="45">
        <f t="shared" si="4"/>
        <v>2571359</v>
      </c>
      <c r="H48" s="45">
        <f t="shared" si="4"/>
        <v>54425</v>
      </c>
      <c r="I48" s="45">
        <f t="shared" si="4"/>
        <v>0</v>
      </c>
      <c r="J48" s="45">
        <f t="shared" si="4"/>
        <v>1647111</v>
      </c>
      <c r="K48" s="42">
        <f t="shared" si="0"/>
        <v>23756443</v>
      </c>
      <c r="L48" s="45">
        <f>L32+L39+L47</f>
        <v>751189</v>
      </c>
      <c r="M48" s="45">
        <f>M32+M39+M47</f>
        <v>109</v>
      </c>
      <c r="N48" s="45">
        <f>N32+N39+N47</f>
        <v>111</v>
      </c>
    </row>
    <row r="49" spans="1:14" ht="12.75">
      <c r="A49" s="44" t="s">
        <v>51</v>
      </c>
      <c r="B49" s="45">
        <v>158</v>
      </c>
      <c r="C49" s="49">
        <v>102325</v>
      </c>
      <c r="D49" s="49"/>
      <c r="E49" s="49"/>
      <c r="F49" s="49"/>
      <c r="G49" s="49"/>
      <c r="H49" s="49"/>
      <c r="I49" s="49"/>
      <c r="J49" s="49">
        <v>8917</v>
      </c>
      <c r="K49" s="42">
        <f t="shared" si="0"/>
        <v>111242</v>
      </c>
      <c r="L49" s="49">
        <v>26045</v>
      </c>
      <c r="M49" s="49">
        <v>1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14959247</v>
      </c>
      <c r="D50" s="45">
        <f aca="true" t="shared" si="5" ref="D50:J50">D48+D49</f>
        <v>1772122</v>
      </c>
      <c r="E50" s="45">
        <f t="shared" si="5"/>
        <v>2727449</v>
      </c>
      <c r="F50" s="45">
        <f t="shared" si="5"/>
        <v>127055</v>
      </c>
      <c r="G50" s="45">
        <f t="shared" si="5"/>
        <v>2571359</v>
      </c>
      <c r="H50" s="45">
        <f t="shared" si="5"/>
        <v>54425</v>
      </c>
      <c r="I50" s="45">
        <f t="shared" si="5"/>
        <v>0</v>
      </c>
      <c r="J50" s="45">
        <f t="shared" si="5"/>
        <v>1656028</v>
      </c>
      <c r="K50" s="42">
        <f t="shared" si="0"/>
        <v>23867685</v>
      </c>
      <c r="L50" s="45">
        <f>L48+L49</f>
        <v>777234</v>
      </c>
      <c r="M50" s="45">
        <f>M48+M49</f>
        <v>110</v>
      </c>
      <c r="N50" s="45">
        <f>N48+N49</f>
        <v>112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51</v>
      </c>
      <c r="B55" s="55">
        <f>IF(A55="","",VLOOKUP(A55,$A$12:$B$50,2,FALSE))</f>
        <v>158</v>
      </c>
      <c r="C55" s="55">
        <v>-24675</v>
      </c>
      <c r="D55" s="55"/>
      <c r="E55" s="55"/>
      <c r="F55" s="55"/>
      <c r="G55" s="55"/>
      <c r="H55" s="55"/>
      <c r="I55" s="55"/>
      <c r="J55" s="55"/>
      <c r="K55" s="116"/>
      <c r="L55" s="55">
        <v>26045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 t="s">
        <v>212</v>
      </c>
      <c r="C60" s="186"/>
      <c r="D60" s="186"/>
      <c r="E60" s="186"/>
    </row>
    <row r="61" spans="10:11" ht="12.75">
      <c r="J61" s="185" t="s">
        <v>210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J61:K61"/>
    <mergeCell ref="J62:K62"/>
    <mergeCell ref="F5:M5"/>
    <mergeCell ref="A5:D5"/>
    <mergeCell ref="C10:D10"/>
    <mergeCell ref="M7:M8"/>
    <mergeCell ref="B60:E60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PageLayoutView="0" workbookViewId="0" topLeftCell="A7">
      <pane xSplit="2" ySplit="5" topLeftCell="G36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C55" sqref="C5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169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'06'!C23*0.29</f>
        <v>37120.29</v>
      </c>
      <c r="D23" s="41"/>
      <c r="E23" s="41">
        <f>'06'!C23*0.04</f>
        <v>5120.04</v>
      </c>
      <c r="F23" s="41">
        <f>1950*'06'!M23</f>
        <v>0</v>
      </c>
      <c r="G23" s="41"/>
      <c r="H23" s="41"/>
      <c r="I23" s="41"/>
      <c r="J23" s="42">
        <f t="shared" si="0"/>
        <v>42240.33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'06'!C24*0.29</f>
        <v>32485.8</v>
      </c>
      <c r="D24" s="41"/>
      <c r="E24" s="41">
        <f>'06'!C24*0.04</f>
        <v>4480.8</v>
      </c>
      <c r="F24" s="41">
        <f>1950*'06'!M24</f>
        <v>1950</v>
      </c>
      <c r="G24" s="41"/>
      <c r="H24" s="41"/>
      <c r="I24" s="41"/>
      <c r="J24" s="42">
        <f t="shared" si="0"/>
        <v>38916.6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'06'!C25*0.29</f>
        <v>111271.54999999999</v>
      </c>
      <c r="D25" s="41"/>
      <c r="E25" s="41">
        <f>'06'!C25*0.04</f>
        <v>15347.800000000001</v>
      </c>
      <c r="F25" s="41">
        <f>1950*'06'!M25</f>
        <v>7800</v>
      </c>
      <c r="G25" s="41"/>
      <c r="H25" s="41"/>
      <c r="I25" s="41"/>
      <c r="J25" s="42">
        <f t="shared" si="0"/>
        <v>134419.34999999998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f>'06'!C27*0.29</f>
        <v>45211</v>
      </c>
      <c r="D27" s="41"/>
      <c r="E27" s="41">
        <f>'06'!C27*0.04</f>
        <v>6236</v>
      </c>
      <c r="F27" s="41">
        <f>1950*'06'!M27</f>
        <v>1950</v>
      </c>
      <c r="G27" s="41"/>
      <c r="H27" s="41"/>
      <c r="I27" s="41"/>
      <c r="J27" s="42">
        <f t="shared" si="0"/>
        <v>53397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f>'06'!C29*0.29</f>
        <v>48227</v>
      </c>
      <c r="D29" s="41"/>
      <c r="E29" s="41">
        <f>'06'!C29*0.04</f>
        <v>6652</v>
      </c>
      <c r="F29" s="41">
        <f>1950*'06'!M29</f>
        <v>1950</v>
      </c>
      <c r="G29" s="41"/>
      <c r="H29" s="41"/>
      <c r="I29" s="41"/>
      <c r="J29" s="42">
        <f t="shared" si="0"/>
        <v>56829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274315.64</v>
      </c>
      <c r="D32" s="45">
        <f>SUM(D12:D31)</f>
        <v>0</v>
      </c>
      <c r="E32" s="45">
        <f t="shared" si="1"/>
        <v>37836.64</v>
      </c>
      <c r="F32" s="45">
        <f t="shared" si="1"/>
        <v>13650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325802.28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f>'06'!C42*0.29</f>
        <v>179336</v>
      </c>
      <c r="D42" s="41"/>
      <c r="E42" s="41">
        <f>'06'!C42*0.04</f>
        <v>24736</v>
      </c>
      <c r="F42" s="41">
        <f>1950*'06'!M42</f>
        <v>3900</v>
      </c>
      <c r="G42" s="41"/>
      <c r="H42" s="41"/>
      <c r="I42" s="41"/>
      <c r="J42" s="42">
        <f t="shared" si="0"/>
        <v>207972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f>'06'!C43*0.29</f>
        <v>84063.75</v>
      </c>
      <c r="D43" s="41"/>
      <c r="E43" s="41">
        <f>'06'!C43*0.04</f>
        <v>11595</v>
      </c>
      <c r="F43" s="41">
        <f>1950*'06'!M43</f>
        <v>1950</v>
      </c>
      <c r="G43" s="41"/>
      <c r="H43" s="41"/>
      <c r="I43" s="41"/>
      <c r="J43" s="42">
        <f t="shared" si="0"/>
        <v>97608.75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'06'!C44*0.29</f>
        <v>235378.49999999997</v>
      </c>
      <c r="D44" s="41"/>
      <c r="E44" s="41">
        <f>'06'!C44*0.04</f>
        <v>32466</v>
      </c>
      <c r="F44" s="41">
        <f>1950*'06'!M44</f>
        <v>7800</v>
      </c>
      <c r="G44" s="41"/>
      <c r="H44" s="41"/>
      <c r="I44" s="41"/>
      <c r="J44" s="42">
        <f t="shared" si="0"/>
        <v>275644.5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f>'06'!C45*0.29</f>
        <v>741694.72</v>
      </c>
      <c r="D45" s="41"/>
      <c r="E45" s="41">
        <f>'06'!C45*0.04</f>
        <v>102302.72</v>
      </c>
      <c r="F45" s="41">
        <f>1950*'06'!M45</f>
        <v>25350</v>
      </c>
      <c r="G45" s="41"/>
      <c r="H45" s="41"/>
      <c r="I45" s="41"/>
      <c r="J45" s="42">
        <f t="shared" si="0"/>
        <v>869347.44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4280157</v>
      </c>
      <c r="D46" s="41"/>
      <c r="E46" s="41">
        <v>528322</v>
      </c>
      <c r="F46" s="41">
        <v>168107</v>
      </c>
      <c r="G46" s="41">
        <v>146517</v>
      </c>
      <c r="H46" s="41"/>
      <c r="I46" s="41"/>
      <c r="J46" s="42">
        <f t="shared" si="0"/>
        <v>5123103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5520629.97</v>
      </c>
      <c r="D47" s="45">
        <f>SUM(D40:D46)</f>
        <v>0</v>
      </c>
      <c r="E47" s="45">
        <f t="shared" si="3"/>
        <v>699421.72</v>
      </c>
      <c r="F47" s="45">
        <f t="shared" si="3"/>
        <v>207107</v>
      </c>
      <c r="G47" s="45">
        <f t="shared" si="3"/>
        <v>146517</v>
      </c>
      <c r="H47" s="45">
        <f t="shared" si="3"/>
        <v>0</v>
      </c>
      <c r="I47" s="45">
        <f t="shared" si="3"/>
        <v>0</v>
      </c>
      <c r="J47" s="42">
        <f t="shared" si="0"/>
        <v>6573675.6899999995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5794945.609999999</v>
      </c>
      <c r="D48" s="45">
        <f>D32+D39+D47</f>
        <v>0</v>
      </c>
      <c r="E48" s="45">
        <f t="shared" si="4"/>
        <v>737258.36</v>
      </c>
      <c r="F48" s="45">
        <f t="shared" si="4"/>
        <v>220757</v>
      </c>
      <c r="G48" s="45">
        <f t="shared" si="4"/>
        <v>146517</v>
      </c>
      <c r="H48" s="45">
        <f t="shared" si="4"/>
        <v>0</v>
      </c>
      <c r="I48" s="45">
        <f t="shared" si="4"/>
        <v>0</v>
      </c>
      <c r="J48" s="42">
        <f t="shared" si="0"/>
        <v>6899477.97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1">
        <f>'06'!C49*0.29</f>
        <v>29674.249999999996</v>
      </c>
      <c r="D49" s="41"/>
      <c r="E49" s="41">
        <f>'06'!C49*0.04</f>
        <v>4093</v>
      </c>
      <c r="F49" s="41">
        <f>1950*'06'!M49</f>
        <v>1950</v>
      </c>
      <c r="G49" s="49"/>
      <c r="H49" s="49"/>
      <c r="I49" s="49"/>
      <c r="J49" s="42">
        <f t="shared" si="0"/>
        <v>35717.25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5824619.859999999</v>
      </c>
      <c r="D50" s="45">
        <f>D48+D49</f>
        <v>0</v>
      </c>
      <c r="E50" s="45">
        <f t="shared" si="5"/>
        <v>741351.36</v>
      </c>
      <c r="F50" s="45">
        <f t="shared" si="5"/>
        <v>222707</v>
      </c>
      <c r="G50" s="45">
        <f t="shared" si="5"/>
        <v>146517</v>
      </c>
      <c r="H50" s="45">
        <f t="shared" si="5"/>
        <v>0</v>
      </c>
      <c r="I50" s="45">
        <f t="shared" si="5"/>
        <v>0</v>
      </c>
      <c r="J50" s="42">
        <f t="shared" si="0"/>
        <v>6935195.22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51</v>
      </c>
      <c r="B55" s="55">
        <f>IF(A55="","",VLOOKUP(A55,$A$12:$B$50,2,FALSE))</f>
        <v>158</v>
      </c>
      <c r="C55" s="59">
        <f>'06'!C55*0.29</f>
        <v>-7155.749999999999</v>
      </c>
      <c r="D55" s="59"/>
      <c r="E55" s="59">
        <f>'06'!C55*0.04</f>
        <v>-987</v>
      </c>
      <c r="F55" s="55">
        <v>293</v>
      </c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212</v>
      </c>
      <c r="C60" s="186"/>
      <c r="D60" s="186"/>
      <c r="E60" s="186"/>
      <c r="F60" s="62"/>
    </row>
    <row r="61" spans="8:9" ht="12.75">
      <c r="H61" s="185" t="s">
        <v>210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PageLayoutView="0" workbookViewId="0" topLeftCell="A7">
      <pane xSplit="2" ySplit="5" topLeftCell="I4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J61" sqref="J61:K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93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78829</v>
      </c>
      <c r="D23" s="41"/>
      <c r="E23" s="41"/>
      <c r="F23" s="41"/>
      <c r="G23" s="41"/>
      <c r="H23" s="41"/>
      <c r="I23" s="41"/>
      <c r="J23" s="41"/>
      <c r="K23" s="42">
        <f t="shared" si="0"/>
        <v>78829</v>
      </c>
      <c r="L23" s="41">
        <v>5028</v>
      </c>
      <c r="M23" s="41">
        <v>1</v>
      </c>
      <c r="N23" s="41">
        <v>0</v>
      </c>
    </row>
    <row r="24" spans="1:14" ht="12.75">
      <c r="A24" s="39" t="s">
        <v>32</v>
      </c>
      <c r="B24" s="40">
        <v>83</v>
      </c>
      <c r="C24" s="41">
        <v>101351</v>
      </c>
      <c r="D24" s="41"/>
      <c r="E24" s="41"/>
      <c r="F24" s="41"/>
      <c r="G24" s="41"/>
      <c r="H24" s="41"/>
      <c r="I24" s="41">
        <v>12588</v>
      </c>
      <c r="J24" s="41">
        <v>9335</v>
      </c>
      <c r="K24" s="42">
        <f t="shared" si="0"/>
        <v>123274</v>
      </c>
      <c r="L24" s="41">
        <v>15000</v>
      </c>
      <c r="M24" s="41">
        <v>1</v>
      </c>
      <c r="N24" s="41">
        <v>1</v>
      </c>
    </row>
    <row r="25" spans="1:14" ht="12.75">
      <c r="A25" s="39" t="s">
        <v>33</v>
      </c>
      <c r="B25" s="40">
        <v>84</v>
      </c>
      <c r="C25" s="41">
        <v>383695</v>
      </c>
      <c r="D25" s="41"/>
      <c r="E25" s="41"/>
      <c r="F25" s="41"/>
      <c r="G25" s="41"/>
      <c r="H25" s="41"/>
      <c r="I25" s="41"/>
      <c r="J25" s="41">
        <v>31975</v>
      </c>
      <c r="K25" s="42">
        <f t="shared" si="0"/>
        <v>415670</v>
      </c>
      <c r="L25" s="41">
        <v>45000</v>
      </c>
      <c r="M25" s="41">
        <v>4</v>
      </c>
      <c r="N25" s="41">
        <v>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155900</v>
      </c>
      <c r="D27" s="41"/>
      <c r="E27" s="41"/>
      <c r="F27" s="41">
        <v>10000</v>
      </c>
      <c r="G27" s="41"/>
      <c r="H27" s="41"/>
      <c r="I27" s="41"/>
      <c r="J27" s="41">
        <v>12992</v>
      </c>
      <c r="K27" s="42">
        <f t="shared" si="0"/>
        <v>178892</v>
      </c>
      <c r="L27" s="41">
        <v>15000</v>
      </c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166300</v>
      </c>
      <c r="D29" s="41"/>
      <c r="E29" s="41"/>
      <c r="F29" s="41"/>
      <c r="G29" s="41"/>
      <c r="H29" s="41"/>
      <c r="I29" s="41"/>
      <c r="J29" s="41">
        <v>13858</v>
      </c>
      <c r="K29" s="42">
        <f t="shared" si="0"/>
        <v>180158</v>
      </c>
      <c r="L29" s="41">
        <v>15000</v>
      </c>
      <c r="M29" s="41">
        <v>1</v>
      </c>
      <c r="N29" s="41">
        <v>2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886075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10000</v>
      </c>
      <c r="G32" s="45">
        <f t="shared" si="1"/>
        <v>0</v>
      </c>
      <c r="H32" s="45">
        <f t="shared" si="1"/>
        <v>0</v>
      </c>
      <c r="I32" s="45">
        <f t="shared" si="1"/>
        <v>12588</v>
      </c>
      <c r="J32" s="45">
        <f t="shared" si="1"/>
        <v>68160</v>
      </c>
      <c r="K32" s="42">
        <f t="shared" si="0"/>
        <v>976823</v>
      </c>
      <c r="L32" s="45">
        <f>SUM(L12:L31)</f>
        <v>95028</v>
      </c>
      <c r="M32" s="45">
        <f>SUM(M12:M31)</f>
        <v>8</v>
      </c>
      <c r="N32" s="45">
        <f>SUM(N12:N31)</f>
        <v>8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56816</v>
      </c>
      <c r="E42" s="41">
        <v>185520</v>
      </c>
      <c r="F42" s="41">
        <v>5798</v>
      </c>
      <c r="G42" s="41">
        <v>192477</v>
      </c>
      <c r="H42" s="41"/>
      <c r="I42" s="41">
        <v>100858</v>
      </c>
      <c r="J42" s="41">
        <v>88251</v>
      </c>
      <c r="K42" s="42">
        <f t="shared" si="0"/>
        <v>1248120</v>
      </c>
      <c r="L42" s="41">
        <v>30000</v>
      </c>
      <c r="M42" s="41">
        <v>2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26669</v>
      </c>
      <c r="E43" s="41">
        <v>86963</v>
      </c>
      <c r="F43" s="41"/>
      <c r="G43" s="41">
        <v>62806</v>
      </c>
      <c r="H43" s="41">
        <v>21440</v>
      </c>
      <c r="I43" s="41">
        <v>44412</v>
      </c>
      <c r="J43" s="41">
        <v>38859</v>
      </c>
      <c r="K43" s="42">
        <f t="shared" si="0"/>
        <v>571024</v>
      </c>
      <c r="L43" s="41">
        <v>24662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1082200</v>
      </c>
      <c r="D44" s="41">
        <v>108995</v>
      </c>
      <c r="E44" s="41">
        <v>324660</v>
      </c>
      <c r="F44" s="41">
        <v>3865</v>
      </c>
      <c r="G44" s="41">
        <v>143391</v>
      </c>
      <c r="H44" s="41">
        <v>9534</v>
      </c>
      <c r="I44" s="41">
        <v>157913</v>
      </c>
      <c r="J44" s="41">
        <v>138174</v>
      </c>
      <c r="K44" s="42">
        <f t="shared" si="0"/>
        <v>1968732</v>
      </c>
      <c r="L44" s="41">
        <v>135036</v>
      </c>
      <c r="M44" s="41">
        <v>4</v>
      </c>
      <c r="N44" s="41">
        <v>5</v>
      </c>
    </row>
    <row r="45" spans="1:14" ht="12.75">
      <c r="A45" s="48" t="s">
        <v>62</v>
      </c>
      <c r="B45" s="40">
        <v>119</v>
      </c>
      <c r="C45" s="41">
        <v>1996274</v>
      </c>
      <c r="D45" s="41">
        <v>236928</v>
      </c>
      <c r="E45" s="41">
        <v>598885</v>
      </c>
      <c r="F45" s="41">
        <v>88895</v>
      </c>
      <c r="G45" s="41">
        <v>69859</v>
      </c>
      <c r="H45" s="41">
        <v>178728</v>
      </c>
      <c r="I45" s="41">
        <v>325990</v>
      </c>
      <c r="J45" s="41">
        <v>199576</v>
      </c>
      <c r="K45" s="42">
        <f t="shared" si="0"/>
        <v>3695135</v>
      </c>
      <c r="L45" s="41">
        <v>345611</v>
      </c>
      <c r="M45" s="41">
        <v>13</v>
      </c>
      <c r="N45" s="41">
        <v>14</v>
      </c>
    </row>
    <row r="46" spans="1:14" ht="12.75">
      <c r="A46" s="48" t="s">
        <v>63</v>
      </c>
      <c r="B46" s="40">
        <v>120</v>
      </c>
      <c r="C46" s="41">
        <v>9570109</v>
      </c>
      <c r="D46" s="41">
        <v>1306622</v>
      </c>
      <c r="E46" s="41">
        <v>1475875</v>
      </c>
      <c r="F46" s="41">
        <v>28988</v>
      </c>
      <c r="G46" s="41">
        <v>2191761</v>
      </c>
      <c r="H46" s="41">
        <v>597752</v>
      </c>
      <c r="I46" s="41">
        <v>1140043</v>
      </c>
      <c r="J46" s="41">
        <v>1137041</v>
      </c>
      <c r="K46" s="42">
        <f t="shared" si="0"/>
        <v>17448191</v>
      </c>
      <c r="L46" s="41">
        <v>3745361</v>
      </c>
      <c r="M46" s="41">
        <v>82</v>
      </c>
      <c r="N46" s="41">
        <v>82</v>
      </c>
    </row>
    <row r="47" spans="1:14" ht="12.75">
      <c r="A47" s="44" t="s">
        <v>74</v>
      </c>
      <c r="B47" s="45">
        <v>121</v>
      </c>
      <c r="C47" s="45">
        <f>SUM(C40:C46)</f>
        <v>13556858</v>
      </c>
      <c r="D47" s="45">
        <f aca="true" t="shared" si="3" ref="D47:J47">SUM(D40:D46)</f>
        <v>1736030</v>
      </c>
      <c r="E47" s="45">
        <f t="shared" si="3"/>
        <v>2671903</v>
      </c>
      <c r="F47" s="45">
        <f t="shared" si="3"/>
        <v>127546</v>
      </c>
      <c r="G47" s="45">
        <f t="shared" si="3"/>
        <v>2660294</v>
      </c>
      <c r="H47" s="45">
        <f t="shared" si="3"/>
        <v>807454</v>
      </c>
      <c r="I47" s="45">
        <f t="shared" si="3"/>
        <v>1769216</v>
      </c>
      <c r="J47" s="45">
        <f t="shared" si="3"/>
        <v>1601901</v>
      </c>
      <c r="K47" s="42">
        <f t="shared" si="0"/>
        <v>24931202</v>
      </c>
      <c r="L47" s="45">
        <f>SUM(L40:L46)</f>
        <v>4280670</v>
      </c>
      <c r="M47" s="45">
        <f>SUM(M40:M46)</f>
        <v>102</v>
      </c>
      <c r="N47" s="45">
        <f>SUM(N40:N46)</f>
        <v>103</v>
      </c>
    </row>
    <row r="48" spans="1:14" ht="12.75">
      <c r="A48" s="44" t="s">
        <v>119</v>
      </c>
      <c r="B48" s="45">
        <v>152</v>
      </c>
      <c r="C48" s="45">
        <f>C32+C39+C47</f>
        <v>14442933</v>
      </c>
      <c r="D48" s="45">
        <f aca="true" t="shared" si="4" ref="D48:J48">D32+D39+D47</f>
        <v>1736030</v>
      </c>
      <c r="E48" s="45">
        <f t="shared" si="4"/>
        <v>2671903</v>
      </c>
      <c r="F48" s="45">
        <f t="shared" si="4"/>
        <v>137546</v>
      </c>
      <c r="G48" s="45">
        <f t="shared" si="4"/>
        <v>2660294</v>
      </c>
      <c r="H48" s="45">
        <f t="shared" si="4"/>
        <v>807454</v>
      </c>
      <c r="I48" s="45">
        <f t="shared" si="4"/>
        <v>1781804</v>
      </c>
      <c r="J48" s="45">
        <f t="shared" si="4"/>
        <v>1670061</v>
      </c>
      <c r="K48" s="42">
        <f t="shared" si="0"/>
        <v>25908025</v>
      </c>
      <c r="L48" s="45">
        <f>L32+L39+L47</f>
        <v>4375698</v>
      </c>
      <c r="M48" s="45">
        <f>M32+M39+M47</f>
        <v>110</v>
      </c>
      <c r="N48" s="45">
        <f>N32+N39+N47</f>
        <v>111</v>
      </c>
    </row>
    <row r="49" spans="1:14" ht="12.75">
      <c r="A49" s="44" t="s">
        <v>51</v>
      </c>
      <c r="B49" s="45">
        <v>158</v>
      </c>
      <c r="C49" s="49">
        <v>127000</v>
      </c>
      <c r="D49" s="49"/>
      <c r="E49" s="49"/>
      <c r="F49" s="49"/>
      <c r="G49" s="49"/>
      <c r="H49" s="49"/>
      <c r="I49" s="49"/>
      <c r="J49" s="49">
        <v>8917</v>
      </c>
      <c r="K49" s="42">
        <f t="shared" si="0"/>
        <v>135917</v>
      </c>
      <c r="L49" s="49">
        <v>7500</v>
      </c>
      <c r="M49" s="49">
        <v>1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14569933</v>
      </c>
      <c r="D50" s="45">
        <f aca="true" t="shared" si="5" ref="D50:J50">D48+D49</f>
        <v>1736030</v>
      </c>
      <c r="E50" s="45">
        <f t="shared" si="5"/>
        <v>2671903</v>
      </c>
      <c r="F50" s="45">
        <f t="shared" si="5"/>
        <v>137546</v>
      </c>
      <c r="G50" s="45">
        <f t="shared" si="5"/>
        <v>2660294</v>
      </c>
      <c r="H50" s="45">
        <f t="shared" si="5"/>
        <v>807454</v>
      </c>
      <c r="I50" s="45">
        <f t="shared" si="5"/>
        <v>1781804</v>
      </c>
      <c r="J50" s="45">
        <f t="shared" si="5"/>
        <v>1678978</v>
      </c>
      <c r="K50" s="42">
        <f t="shared" si="0"/>
        <v>26043942</v>
      </c>
      <c r="L50" s="45">
        <f>L48+L49</f>
        <v>4383198</v>
      </c>
      <c r="M50" s="45">
        <f>M48+M49</f>
        <v>111</v>
      </c>
      <c r="N50" s="45">
        <f>N48+N49</f>
        <v>112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39</v>
      </c>
      <c r="B55" s="55">
        <f>IF(A55="","",VLOOKUP(A55,$A$12:$B$50,2,FALSE))</f>
        <v>82</v>
      </c>
      <c r="C55" s="55">
        <v>78829</v>
      </c>
      <c r="D55" s="55"/>
      <c r="E55" s="55"/>
      <c r="F55" s="55"/>
      <c r="G55" s="55"/>
      <c r="H55" s="55"/>
      <c r="I55" s="55">
        <v>12588</v>
      </c>
      <c r="J55" s="55">
        <v>9335</v>
      </c>
      <c r="K55" s="116">
        <f>SUM(C55:J55)</f>
        <v>100752</v>
      </c>
      <c r="L55" s="55">
        <v>5028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99" t="s">
        <v>214</v>
      </c>
      <c r="K61" s="199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tabSelected="1" zoomScalePageLayoutView="0" workbookViewId="0" topLeftCell="A7">
      <pane xSplit="2" ySplit="5" topLeftCell="G45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170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'07'!C23*0.29</f>
        <v>22860.41</v>
      </c>
      <c r="D23" s="41"/>
      <c r="E23" s="41">
        <f>'07'!C23*0.04</f>
        <v>3153.16</v>
      </c>
      <c r="F23" s="41">
        <f>1950*'07'!M23</f>
        <v>1950</v>
      </c>
      <c r="G23" s="41"/>
      <c r="H23" s="41"/>
      <c r="I23" s="41"/>
      <c r="J23" s="42">
        <f t="shared" si="0"/>
        <v>27963.57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'07'!C24*0.29</f>
        <v>29391.789999999997</v>
      </c>
      <c r="D24" s="41"/>
      <c r="E24" s="41">
        <f>'07'!C24*0.04</f>
        <v>4054.04</v>
      </c>
      <c r="F24" s="41">
        <f>1950*'07'!M24</f>
        <v>1950</v>
      </c>
      <c r="G24" s="41"/>
      <c r="H24" s="41"/>
      <c r="I24" s="41"/>
      <c r="J24" s="42">
        <f t="shared" si="0"/>
        <v>35395.829999999994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'07'!C25*0.29</f>
        <v>111271.54999999999</v>
      </c>
      <c r="D25" s="41"/>
      <c r="E25" s="41">
        <f>'07'!C25*0.04</f>
        <v>15347.800000000001</v>
      </c>
      <c r="F25" s="41">
        <f>1950*'07'!M25</f>
        <v>7800</v>
      </c>
      <c r="G25" s="41"/>
      <c r="H25" s="41"/>
      <c r="I25" s="41"/>
      <c r="J25" s="42">
        <f t="shared" si="0"/>
        <v>134419.34999999998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f>'07'!C26*0.29</f>
        <v>0</v>
      </c>
      <c r="D26" s="41"/>
      <c r="E26" s="41">
        <f>'07'!C26*0.04</f>
        <v>0</v>
      </c>
      <c r="F26" s="41">
        <f>1950*'07'!M26</f>
        <v>0</v>
      </c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f>'07'!C27*0.29</f>
        <v>45211</v>
      </c>
      <c r="D27" s="41"/>
      <c r="E27" s="41">
        <f>'07'!C27*0.04</f>
        <v>6236</v>
      </c>
      <c r="F27" s="41">
        <f>1950*'07'!M27</f>
        <v>1950</v>
      </c>
      <c r="G27" s="41"/>
      <c r="H27" s="41"/>
      <c r="I27" s="41"/>
      <c r="J27" s="42">
        <f t="shared" si="0"/>
        <v>53397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f>'07'!C28*0.29</f>
        <v>0</v>
      </c>
      <c r="D28" s="41"/>
      <c r="E28" s="41">
        <f>'07'!C28*0.04</f>
        <v>0</v>
      </c>
      <c r="F28" s="41">
        <f>1950*'07'!M28</f>
        <v>0</v>
      </c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f>'07'!C29*0.29</f>
        <v>48227</v>
      </c>
      <c r="D29" s="41"/>
      <c r="E29" s="41">
        <f>'07'!C29*0.04</f>
        <v>6652</v>
      </c>
      <c r="F29" s="41">
        <f>1950*'07'!M29</f>
        <v>1950</v>
      </c>
      <c r="G29" s="41"/>
      <c r="H29" s="41"/>
      <c r="I29" s="41"/>
      <c r="J29" s="42">
        <f t="shared" si="0"/>
        <v>56829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256961.75</v>
      </c>
      <c r="D32" s="45">
        <f>SUM(D12:D31)</f>
        <v>0</v>
      </c>
      <c r="E32" s="45">
        <f t="shared" si="1"/>
        <v>35443</v>
      </c>
      <c r="F32" s="45">
        <f t="shared" si="1"/>
        <v>15600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308004.75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f>'07'!C42*0.29</f>
        <v>179336</v>
      </c>
      <c r="D42" s="41"/>
      <c r="E42" s="41">
        <f>'07'!C42*0.04</f>
        <v>24736</v>
      </c>
      <c r="F42" s="41">
        <f>1950*'07'!M42</f>
        <v>3900</v>
      </c>
      <c r="G42" s="41"/>
      <c r="H42" s="41"/>
      <c r="I42" s="41"/>
      <c r="J42" s="42">
        <f t="shared" si="0"/>
        <v>207972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f>'07'!C43*0.29</f>
        <v>84063.75</v>
      </c>
      <c r="D43" s="41"/>
      <c r="E43" s="41">
        <f>'07'!C43*0.04</f>
        <v>11595</v>
      </c>
      <c r="F43" s="41">
        <f>1950*'07'!M43</f>
        <v>1950</v>
      </c>
      <c r="G43" s="41"/>
      <c r="H43" s="41"/>
      <c r="I43" s="41"/>
      <c r="J43" s="42">
        <f t="shared" si="0"/>
        <v>97608.75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'07'!C44*0.29</f>
        <v>313838</v>
      </c>
      <c r="D44" s="41"/>
      <c r="E44" s="41">
        <f>'07'!C44*0.04</f>
        <v>43288</v>
      </c>
      <c r="F44" s="41">
        <f>1950*'07'!M44</f>
        <v>7800</v>
      </c>
      <c r="G44" s="41"/>
      <c r="H44" s="41"/>
      <c r="I44" s="41"/>
      <c r="J44" s="42">
        <f t="shared" si="0"/>
        <v>364926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f>'07'!C45*0.29</f>
        <v>578919.46</v>
      </c>
      <c r="D45" s="41"/>
      <c r="E45" s="41">
        <f>'07'!C45*0.04</f>
        <v>79850.96</v>
      </c>
      <c r="F45" s="41">
        <f>1950*'07'!M45</f>
        <v>25350</v>
      </c>
      <c r="G45" s="41"/>
      <c r="H45" s="41"/>
      <c r="I45" s="41"/>
      <c r="J45" s="42">
        <f t="shared" si="0"/>
        <v>684120.4199999999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5855186</v>
      </c>
      <c r="D46" s="41"/>
      <c r="E46" s="41">
        <v>728775</v>
      </c>
      <c r="F46" s="41">
        <v>134392</v>
      </c>
      <c r="G46" s="41">
        <v>172432</v>
      </c>
      <c r="H46" s="41"/>
      <c r="I46" s="41"/>
      <c r="J46" s="42">
        <f t="shared" si="0"/>
        <v>6890785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7011343.21</v>
      </c>
      <c r="D47" s="45">
        <f>SUM(D40:D46)</f>
        <v>0</v>
      </c>
      <c r="E47" s="45">
        <f t="shared" si="3"/>
        <v>888244.96</v>
      </c>
      <c r="F47" s="45">
        <f t="shared" si="3"/>
        <v>173392</v>
      </c>
      <c r="G47" s="45">
        <f t="shared" si="3"/>
        <v>172432</v>
      </c>
      <c r="H47" s="45">
        <f t="shared" si="3"/>
        <v>0</v>
      </c>
      <c r="I47" s="45">
        <f t="shared" si="3"/>
        <v>0</v>
      </c>
      <c r="J47" s="42">
        <f t="shared" si="0"/>
        <v>8245412.17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7268304.96</v>
      </c>
      <c r="D48" s="45">
        <f>D32+D39+D47</f>
        <v>0</v>
      </c>
      <c r="E48" s="45">
        <f t="shared" si="4"/>
        <v>923687.96</v>
      </c>
      <c r="F48" s="45">
        <f t="shared" si="4"/>
        <v>188992</v>
      </c>
      <c r="G48" s="45">
        <f t="shared" si="4"/>
        <v>172432</v>
      </c>
      <c r="H48" s="45">
        <f t="shared" si="4"/>
        <v>0</v>
      </c>
      <c r="I48" s="45">
        <f t="shared" si="4"/>
        <v>0</v>
      </c>
      <c r="J48" s="42">
        <f t="shared" si="0"/>
        <v>8553416.92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1">
        <f>'06'!C49*0.29</f>
        <v>29674.249999999996</v>
      </c>
      <c r="D49" s="41"/>
      <c r="E49" s="41">
        <f>'06'!C49*0.04</f>
        <v>4093</v>
      </c>
      <c r="F49" s="41">
        <f>1950*'06'!M49</f>
        <v>1950</v>
      </c>
      <c r="G49" s="49"/>
      <c r="H49" s="49"/>
      <c r="I49" s="49"/>
      <c r="J49" s="42">
        <f t="shared" si="0"/>
        <v>35717.25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7297979.21</v>
      </c>
      <c r="D50" s="45">
        <f>D48+D49</f>
        <v>0</v>
      </c>
      <c r="E50" s="45">
        <f t="shared" si="5"/>
        <v>927780.96</v>
      </c>
      <c r="F50" s="45">
        <f t="shared" si="5"/>
        <v>190942</v>
      </c>
      <c r="G50" s="45">
        <f t="shared" si="5"/>
        <v>172432</v>
      </c>
      <c r="H50" s="45">
        <f t="shared" si="5"/>
        <v>0</v>
      </c>
      <c r="I50" s="45">
        <f t="shared" si="5"/>
        <v>0</v>
      </c>
      <c r="J50" s="42">
        <f t="shared" si="0"/>
        <v>8589134.17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39</v>
      </c>
      <c r="B55" s="55">
        <f>IF(A55="","",VLOOKUP(A55,$A$12:$B$50,2,FALSE))</f>
        <v>82</v>
      </c>
      <c r="C55" s="41">
        <f>'07'!C55*0.29</f>
        <v>22860.41</v>
      </c>
      <c r="D55" s="41"/>
      <c r="E55" s="41">
        <f>'07'!C55*0.04</f>
        <v>3153.16</v>
      </c>
      <c r="F55" s="41">
        <f>1950*'07'!M55</f>
        <v>1950</v>
      </c>
      <c r="G55" s="55"/>
      <c r="H55" s="55"/>
      <c r="I55" s="55"/>
      <c r="J55" s="128"/>
      <c r="K55" s="55">
        <v>20</v>
      </c>
      <c r="L55" s="56">
        <v>30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 t="s">
        <v>213</v>
      </c>
      <c r="C60" s="186"/>
      <c r="D60" s="186"/>
      <c r="E60" s="186"/>
      <c r="F60" s="62"/>
    </row>
    <row r="61" spans="8:9" ht="12.75">
      <c r="H61" s="199" t="s">
        <v>214</v>
      </c>
      <c r="I61" s="199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5">
      <selection activeCell="J61" sqref="J61:K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94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99" t="s">
        <v>214</v>
      </c>
      <c r="K61" s="199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8">
      <selection activeCell="H62" sqref="H62:I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171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 t="str">
        <f>'07M'!H61:I61</f>
        <v>Nagyné Császár Judit bv.szds.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PageLayoutView="0" workbookViewId="0" topLeftCell="D19">
      <selection activeCell="L46" sqref="L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136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84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78" t="s">
        <v>121</v>
      </c>
      <c r="N7" s="18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0</v>
      </c>
      <c r="D23" s="41"/>
      <c r="E23" s="41"/>
      <c r="F23" s="41"/>
      <c r="G23" s="41"/>
      <c r="H23" s="41"/>
      <c r="I23" s="41"/>
      <c r="J23" s="41">
        <v>0</v>
      </c>
      <c r="K23" s="42">
        <f t="shared" si="0"/>
        <v>0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101567</v>
      </c>
      <c r="D24" s="41"/>
      <c r="E24" s="41"/>
      <c r="F24" s="41"/>
      <c r="G24" s="41"/>
      <c r="H24" s="41"/>
      <c r="I24" s="41"/>
      <c r="J24" s="41">
        <v>8887</v>
      </c>
      <c r="K24" s="42">
        <f t="shared" si="0"/>
        <v>110454</v>
      </c>
      <c r="L24" s="41">
        <v>5839</v>
      </c>
      <c r="M24" s="41">
        <v>1</v>
      </c>
      <c r="N24" s="41">
        <v>1</v>
      </c>
    </row>
    <row r="25" spans="1:14" ht="12.75">
      <c r="A25" s="39" t="s">
        <v>33</v>
      </c>
      <c r="B25" s="40">
        <v>84</v>
      </c>
      <c r="C25" s="41">
        <v>241390</v>
      </c>
      <c r="D25" s="41"/>
      <c r="E25" s="41"/>
      <c r="F25" s="41"/>
      <c r="G25" s="41"/>
      <c r="H25" s="41"/>
      <c r="I25" s="41"/>
      <c r="J25" s="41">
        <v>30541</v>
      </c>
      <c r="K25" s="42">
        <f t="shared" si="0"/>
        <v>271931</v>
      </c>
      <c r="L25" s="41"/>
      <c r="M25" s="41">
        <v>4</v>
      </c>
      <c r="N25" s="41">
        <v>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150000</v>
      </c>
      <c r="D27" s="41"/>
      <c r="E27" s="41"/>
      <c r="F27" s="41">
        <v>9800</v>
      </c>
      <c r="G27" s="41"/>
      <c r="H27" s="41"/>
      <c r="I27" s="41"/>
      <c r="J27" s="41">
        <v>12500</v>
      </c>
      <c r="K27" s="42">
        <f t="shared" si="0"/>
        <v>172300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160000</v>
      </c>
      <c r="D29" s="41"/>
      <c r="E29" s="41"/>
      <c r="F29" s="41"/>
      <c r="G29" s="41"/>
      <c r="H29" s="41"/>
      <c r="I29" s="41"/>
      <c r="J29" s="41">
        <v>13333</v>
      </c>
      <c r="K29" s="42">
        <f t="shared" si="0"/>
        <v>173333</v>
      </c>
      <c r="L29" s="41">
        <v>100000</v>
      </c>
      <c r="M29" s="41">
        <v>2</v>
      </c>
      <c r="N29" s="41">
        <v>2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652957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9800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65261</v>
      </c>
      <c r="K32" s="42">
        <f t="shared" si="0"/>
        <v>728018</v>
      </c>
      <c r="L32" s="45">
        <f>SUM(L12:L31)</f>
        <v>105839</v>
      </c>
      <c r="M32" s="45">
        <f>SUM(M12:M31)</f>
        <v>9</v>
      </c>
      <c r="N32" s="45">
        <f>SUM(N12:N31)</f>
        <v>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294400</v>
      </c>
      <c r="D42" s="41">
        <v>30912</v>
      </c>
      <c r="E42" s="41">
        <v>88320</v>
      </c>
      <c r="F42" s="41">
        <v>5257</v>
      </c>
      <c r="G42" s="41">
        <v>90423</v>
      </c>
      <c r="H42" s="41"/>
      <c r="I42" s="41"/>
      <c r="J42" s="41">
        <v>42841</v>
      </c>
      <c r="K42" s="42">
        <f t="shared" si="0"/>
        <v>552153</v>
      </c>
      <c r="L42" s="41">
        <v>324481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276000</v>
      </c>
      <c r="D43" s="41">
        <v>23184</v>
      </c>
      <c r="E43" s="41">
        <v>82800</v>
      </c>
      <c r="F43" s="41"/>
      <c r="G43" s="41">
        <v>52571</v>
      </c>
      <c r="H43" s="41"/>
      <c r="I43" s="41"/>
      <c r="J43" s="41">
        <v>36432</v>
      </c>
      <c r="K43" s="42">
        <f t="shared" si="0"/>
        <v>470987</v>
      </c>
      <c r="L43" s="41">
        <v>120819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1030400</v>
      </c>
      <c r="D44" s="41">
        <v>99360</v>
      </c>
      <c r="E44" s="41">
        <v>309120</v>
      </c>
      <c r="F44" s="41">
        <v>3505</v>
      </c>
      <c r="G44" s="41">
        <v>114780</v>
      </c>
      <c r="H44" s="41">
        <v>25760</v>
      </c>
      <c r="I44" s="41"/>
      <c r="J44" s="41">
        <v>131023</v>
      </c>
      <c r="K44" s="42">
        <f t="shared" si="0"/>
        <v>1713948</v>
      </c>
      <c r="L44" s="41">
        <v>520653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2623840</v>
      </c>
      <c r="D45" s="41">
        <v>318320</v>
      </c>
      <c r="E45" s="41">
        <v>787152</v>
      </c>
      <c r="F45" s="41">
        <v>88062</v>
      </c>
      <c r="G45" s="41">
        <v>88062</v>
      </c>
      <c r="H45" s="41"/>
      <c r="I45" s="41"/>
      <c r="J45" s="41">
        <v>298984</v>
      </c>
      <c r="K45" s="42">
        <f t="shared" si="0"/>
        <v>4204420</v>
      </c>
      <c r="L45" s="41">
        <v>529415</v>
      </c>
      <c r="M45" s="41">
        <v>14</v>
      </c>
      <c r="N45" s="41">
        <v>14</v>
      </c>
    </row>
    <row r="46" spans="1:14" ht="12.75">
      <c r="A46" s="48" t="s">
        <v>63</v>
      </c>
      <c r="B46" s="40">
        <v>120</v>
      </c>
      <c r="C46" s="41">
        <v>8420152</v>
      </c>
      <c r="D46" s="41">
        <v>1208173</v>
      </c>
      <c r="E46" s="41">
        <v>1648483</v>
      </c>
      <c r="F46" s="41">
        <v>34527</v>
      </c>
      <c r="G46" s="41">
        <v>788394</v>
      </c>
      <c r="H46" s="41"/>
      <c r="I46" s="41"/>
      <c r="J46" s="41">
        <v>983479</v>
      </c>
      <c r="K46" s="42">
        <f t="shared" si="0"/>
        <v>13083208</v>
      </c>
      <c r="L46" s="41">
        <v>2388802</v>
      </c>
      <c r="M46" s="41">
        <v>82</v>
      </c>
      <c r="N46" s="41">
        <v>82</v>
      </c>
    </row>
    <row r="47" spans="1:14" s="46" customFormat="1" ht="12.75">
      <c r="A47" s="44" t="s">
        <v>74</v>
      </c>
      <c r="B47" s="45">
        <v>121</v>
      </c>
      <c r="C47" s="45">
        <f>SUM(C40:C46)</f>
        <v>12644792</v>
      </c>
      <c r="D47" s="45">
        <f aca="true" t="shared" si="3" ref="D47:J47">SUM(D40:D46)</f>
        <v>1679949</v>
      </c>
      <c r="E47" s="45">
        <f t="shared" si="3"/>
        <v>2915875</v>
      </c>
      <c r="F47" s="45">
        <f t="shared" si="3"/>
        <v>131351</v>
      </c>
      <c r="G47" s="45">
        <f t="shared" si="3"/>
        <v>1134230</v>
      </c>
      <c r="H47" s="45">
        <f t="shared" si="3"/>
        <v>25760</v>
      </c>
      <c r="I47" s="45">
        <f t="shared" si="3"/>
        <v>0</v>
      </c>
      <c r="J47" s="45">
        <f t="shared" si="3"/>
        <v>1492759</v>
      </c>
      <c r="K47" s="42">
        <f t="shared" si="0"/>
        <v>20024716</v>
      </c>
      <c r="L47" s="45">
        <f>SUM(L40:L46)</f>
        <v>3884170</v>
      </c>
      <c r="M47" s="45">
        <f>SUM(M40:M46)</f>
        <v>102</v>
      </c>
      <c r="N47" s="45">
        <f>SUM(N40:N46)</f>
        <v>102</v>
      </c>
    </row>
    <row r="48" spans="1:14" s="46" customFormat="1" ht="12.75">
      <c r="A48" s="44" t="s">
        <v>119</v>
      </c>
      <c r="B48" s="45">
        <v>152</v>
      </c>
      <c r="C48" s="45">
        <f>C32+C39+C47</f>
        <v>13297749</v>
      </c>
      <c r="D48" s="45">
        <f aca="true" t="shared" si="4" ref="D48:J48">D32+D39+D47</f>
        <v>1679949</v>
      </c>
      <c r="E48" s="45">
        <f t="shared" si="4"/>
        <v>2915875</v>
      </c>
      <c r="F48" s="45">
        <f t="shared" si="4"/>
        <v>141151</v>
      </c>
      <c r="G48" s="45">
        <f t="shared" si="4"/>
        <v>1134230</v>
      </c>
      <c r="H48" s="45">
        <f t="shared" si="4"/>
        <v>25760</v>
      </c>
      <c r="I48" s="45">
        <f t="shared" si="4"/>
        <v>0</v>
      </c>
      <c r="J48" s="45">
        <f t="shared" si="4"/>
        <v>1558020</v>
      </c>
      <c r="K48" s="42">
        <f t="shared" si="0"/>
        <v>20752734</v>
      </c>
      <c r="L48" s="45">
        <f>L32+L39+L47</f>
        <v>3990009</v>
      </c>
      <c r="M48" s="45">
        <f>M32+M39+M47</f>
        <v>111</v>
      </c>
      <c r="N48" s="45">
        <f>N32+N39+N47</f>
        <v>111</v>
      </c>
    </row>
    <row r="49" spans="1:14" s="46" customFormat="1" ht="12.75">
      <c r="A49" s="44" t="s">
        <v>51</v>
      </c>
      <c r="B49" s="45">
        <v>158</v>
      </c>
      <c r="C49" s="49">
        <v>177800</v>
      </c>
      <c r="D49" s="49"/>
      <c r="E49" s="49"/>
      <c r="F49" s="49"/>
      <c r="G49" s="49"/>
      <c r="H49" s="49"/>
      <c r="I49" s="49"/>
      <c r="J49" s="49">
        <v>13692</v>
      </c>
      <c r="K49" s="42">
        <f t="shared" si="0"/>
        <v>191492</v>
      </c>
      <c r="L49" s="49">
        <v>100000</v>
      </c>
      <c r="M49" s="49">
        <v>1</v>
      </c>
      <c r="N49" s="49">
        <v>1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13475549</v>
      </c>
      <c r="D50" s="45">
        <f t="shared" si="5"/>
        <v>1679949</v>
      </c>
      <c r="E50" s="45">
        <f t="shared" si="5"/>
        <v>2915875</v>
      </c>
      <c r="F50" s="45">
        <f t="shared" si="5"/>
        <v>141151</v>
      </c>
      <c r="G50" s="45">
        <f t="shared" si="5"/>
        <v>1134230</v>
      </c>
      <c r="H50" s="45">
        <f t="shared" si="5"/>
        <v>25760</v>
      </c>
      <c r="I50" s="45">
        <f t="shared" si="5"/>
        <v>0</v>
      </c>
      <c r="J50" s="45">
        <f t="shared" si="5"/>
        <v>1571712</v>
      </c>
      <c r="K50" s="42">
        <f t="shared" si="0"/>
        <v>20944226</v>
      </c>
      <c r="L50" s="45">
        <f>L48+L49</f>
        <v>4090009</v>
      </c>
      <c r="M50" s="45">
        <f>M48+M49</f>
        <v>112</v>
      </c>
      <c r="N50" s="45">
        <f>N48+N49</f>
        <v>112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67" t="s">
        <v>163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9"/>
    </row>
    <row r="53" spans="1:13" ht="12.75">
      <c r="A53" s="165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66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4"/>
      <c r="B55" s="54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7"/>
      <c r="O55" s="43"/>
    </row>
    <row r="56" spans="1:15" ht="12.75">
      <c r="A56" s="58"/>
      <c r="B56" s="58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 t="s">
        <v>210</v>
      </c>
      <c r="K61" s="185"/>
    </row>
    <row r="62" spans="10:11" ht="12.75">
      <c r="J62" s="184" t="s">
        <v>48</v>
      </c>
      <c r="K62" s="184"/>
    </row>
  </sheetData>
  <sheetProtection/>
  <mergeCells count="14">
    <mergeCell ref="J62:K62"/>
    <mergeCell ref="J61:K61"/>
    <mergeCell ref="B60:D60"/>
    <mergeCell ref="C10:D10"/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2">
      <selection activeCell="J61" sqref="J61:K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95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99" t="s">
        <v>214</v>
      </c>
      <c r="K61" s="199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2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172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99" t="s">
        <v>214</v>
      </c>
      <c r="I61" s="199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31">
      <selection activeCell="J61" sqref="J61:K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96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99" t="s">
        <v>214</v>
      </c>
      <c r="K61" s="199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9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173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99" t="s">
        <v>214</v>
      </c>
      <c r="I61" s="199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22">
      <selection activeCell="J61" sqref="J61:K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97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99" t="s">
        <v>214</v>
      </c>
      <c r="K61" s="199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9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174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99" t="s">
        <v>214</v>
      </c>
      <c r="I61" s="199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9">
      <selection activeCell="J61" sqref="J61:K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98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99" t="s">
        <v>214</v>
      </c>
      <c r="K61" s="199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2">
      <selection activeCell="H61" sqref="H61:I6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175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99" t="s">
        <v>214</v>
      </c>
      <c r="I61" s="199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PageLayoutView="0" workbookViewId="0" topLeftCell="A7">
      <pane xSplit="2" ySplit="5" topLeftCell="K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B13" sqref="B13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94"/>
      <c r="L2" s="195"/>
    </row>
    <row r="3" spans="1:12" ht="12.75">
      <c r="A3" s="3"/>
      <c r="H3" s="4"/>
      <c r="I3" s="4"/>
      <c r="J3" s="5" t="s">
        <v>77</v>
      </c>
      <c r="K3" s="194"/>
      <c r="L3" s="195"/>
    </row>
    <row r="4" spans="1:7" ht="18" customHeight="1">
      <c r="A4" s="6"/>
      <c r="E4" s="196" t="s">
        <v>55</v>
      </c>
      <c r="F4" s="196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77" t="s">
        <v>82</v>
      </c>
      <c r="B5" s="177"/>
      <c r="C5" s="177"/>
      <c r="D5" s="177"/>
      <c r="E5" s="177"/>
      <c r="F5" s="177"/>
      <c r="G5" s="7" t="s">
        <v>83</v>
      </c>
      <c r="H5" s="176" t="s">
        <v>195</v>
      </c>
      <c r="I5" s="176"/>
      <c r="J5" s="176"/>
      <c r="K5" s="176"/>
      <c r="L5" s="176"/>
      <c r="M5" s="176"/>
      <c r="N5" s="176"/>
      <c r="O5" s="176"/>
      <c r="P5" s="176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2" t="s">
        <v>1</v>
      </c>
      <c r="D7" s="183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0</v>
      </c>
      <c r="K16" s="95">
        <f>'01'!K16+'13'!K16+'02'!K16+'03'!K16+'04'!K16+'05'!K16+'06'!K16+'07'!K16+'08'!K16+'09'!K16+'10'!K16+'11'!K16+'12'!K16</f>
        <v>0</v>
      </c>
      <c r="L16" s="95">
        <f>'01'!L16+'13'!L16+'02'!L16+'03'!L16+'04'!L16+'05'!L16+'06'!L16+'07'!L16+'08'!L16+'09'!L16+'10'!L16+'11'!L16+'12'!L16</f>
        <v>0</v>
      </c>
      <c r="M16" s="142">
        <f>IF($G$4=0,0,('01'!M16+'13'!M16+'02'!M16+'03'!M16+'04'!M16+'05'!M16+'06'!M16+'07'!M16+'08'!M16+'09'!M16+'10'!M16+'11'!M16+'12'!M16)/$G$4)</f>
        <v>0</v>
      </c>
      <c r="N16" s="96"/>
      <c r="O16" s="97">
        <f t="shared" si="0"/>
        <v>0</v>
      </c>
      <c r="P16" s="98">
        <f t="shared" si="1"/>
        <v>0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42">
        <f>IF($G$4=0,0,('01'!M17+'13'!M17+'02'!M17+'03'!M17+'04'!M17+'05'!M17+'06'!M17+'07'!M17+'08'!M17+'09'!M17+'10'!M17+'11'!M17+'12'!M17)/$G$4)</f>
        <v>0</v>
      </c>
      <c r="N17" s="96"/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537014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0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9074</v>
      </c>
      <c r="K23" s="95">
        <f>'01'!K23+'13'!K23+'02'!K23+'03'!K23+'04'!K23+'05'!K23+'06'!K23+'07'!K23+'08'!K23+'09'!K23+'10'!K23+'11'!K23+'12'!K23</f>
        <v>546088</v>
      </c>
      <c r="L23" s="95">
        <f>'01'!L23+'13'!L23+'02'!L23+'03'!L23+'04'!L23+'05'!L23+'06'!L23+'07'!L23+'08'!L23+'09'!L23+'10'!L23+'11'!L23+'12'!L23</f>
        <v>5028</v>
      </c>
      <c r="M23" s="142">
        <f>IF($G$4=0,0,('01'!M23+'13'!M23+'02'!M23+'03'!M23+'04'!M23+'05'!M23+'06'!M23+'07'!M23+'08'!M23+'09'!M23+'10'!M23+'11'!M23+'12'!M23)/$G$4)</f>
        <v>0.75</v>
      </c>
      <c r="N23" s="96"/>
      <c r="O23" s="97">
        <f t="shared" si="0"/>
        <v>0</v>
      </c>
      <c r="P23" s="98">
        <f t="shared" si="1"/>
        <v>91014.66666666667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814650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0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18882</v>
      </c>
      <c r="J24" s="95">
        <f>'01'!J24+'13'!J24+'02'!J24+'03'!J24+'04'!J24+'05'!J24+'06'!J24+'07'!J24+'08'!J24+'09'!J24+'10'!J24+'11'!J24+'12'!J24</f>
        <v>46227</v>
      </c>
      <c r="K24" s="95">
        <f>'01'!K24+'13'!K24+'02'!K24+'03'!K24+'04'!K24+'05'!K24+'06'!K24+'07'!K24+'08'!K24+'09'!K24+'10'!K24+'11'!K24+'12'!K24</f>
        <v>879759</v>
      </c>
      <c r="L24" s="95">
        <f>'01'!L24+'13'!L24+'02'!L24+'03'!L24+'04'!L24+'05'!L24+'06'!L24+'07'!L24+'08'!L24+'09'!L24+'10'!L24+'11'!L24+'12'!L24</f>
        <v>20839</v>
      </c>
      <c r="M24" s="142">
        <f>IF($G$4=0,0,('01'!M24+'13'!M24+'02'!M24+'03'!M24+'04'!M24+'05'!M24+'06'!M24+'07'!M24+'08'!M24+'09'!M24+'10'!M24+'11'!M24+'12'!M24)/$G$4)</f>
        <v>1</v>
      </c>
      <c r="N24" s="96"/>
      <c r="O24" s="97">
        <f t="shared" si="0"/>
        <v>0</v>
      </c>
      <c r="P24" s="98">
        <f t="shared" si="1"/>
        <v>109969.875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3044711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11441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158441</v>
      </c>
      <c r="K25" s="95">
        <f>'01'!K25+'13'!K25+'02'!K25+'03'!K25+'04'!K25+'05'!K25+'06'!K25+'07'!K25+'08'!K25+'09'!K25+'10'!K25+'11'!K25+'12'!K25</f>
        <v>3214593</v>
      </c>
      <c r="L25" s="95">
        <f>'01'!L25+'13'!L25+'02'!L25+'03'!L25+'04'!L25+'05'!L25+'06'!L25+'07'!L25+'08'!L25+'09'!L25+'10'!L25+'11'!L25+'12'!L25</f>
        <v>45000</v>
      </c>
      <c r="M25" s="142">
        <f>IF($G$4=0,0,('01'!M25+'13'!M25+'02'!M25+'03'!M25+'04'!M25+'05'!M25+'06'!M25+'07'!M25+'08'!M25+'09'!M25+'10'!M25+'11'!M25+'12'!M25)/$G$4)</f>
        <v>4</v>
      </c>
      <c r="N25" s="96"/>
      <c r="O25" s="97">
        <f t="shared" si="0"/>
        <v>0</v>
      </c>
      <c r="P25" s="98">
        <f t="shared" si="1"/>
        <v>100456.03125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0</v>
      </c>
      <c r="K26" s="95">
        <f>'01'!K26+'13'!K26+'02'!K26+'03'!K26+'04'!K26+'05'!K26+'06'!K26+'07'!K26+'08'!K26+'09'!K26+'10'!K26+'11'!K26+'12'!K26</f>
        <v>0</v>
      </c>
      <c r="L26" s="95">
        <f>'01'!L26+'13'!L26+'02'!L26+'03'!L26+'04'!L26+'05'!L26+'06'!L26+'07'!L26+'08'!L26+'09'!L26+'10'!L26+'11'!L26+'12'!L26</f>
        <v>0</v>
      </c>
      <c r="M26" s="142">
        <f>IF($G$4=0,0,('01'!M26+'13'!M26+'02'!M26+'03'!M26+'04'!M26+'05'!M26+'06'!M26+'07'!M26+'08'!M26+'09'!M26+'10'!M26+'11'!M26+'12'!M26)/$G$4)</f>
        <v>0</v>
      </c>
      <c r="N26" s="96"/>
      <c r="O26" s="97">
        <f t="shared" si="0"/>
        <v>0</v>
      </c>
      <c r="P26" s="98">
        <f t="shared" si="1"/>
        <v>0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1149500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69800</v>
      </c>
      <c r="G27" s="95">
        <f>'01'!G27+'13'!G27+'02'!G27+'03'!G27+'04'!G27+'05'!G27+'06'!G27+'07'!G27+'08'!G27+'09'!G27+'10'!G27+'11'!G27+'12'!G27</f>
        <v>0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64468</v>
      </c>
      <c r="K27" s="95">
        <f>'01'!K27+'13'!K27+'02'!K27+'03'!K27+'04'!K27+'05'!K27+'06'!K27+'07'!K27+'08'!K27+'09'!K27+'10'!K27+'11'!K27+'12'!K27</f>
        <v>1283768</v>
      </c>
      <c r="L27" s="95">
        <f>'01'!L27+'13'!L27+'02'!L27+'03'!L27+'04'!L27+'05'!L27+'06'!L27+'07'!L27+'08'!L27+'09'!L27+'10'!L27+'11'!L27+'12'!L27</f>
        <v>15000</v>
      </c>
      <c r="M27" s="142">
        <f>IF($G$4=0,0,('01'!M27+'13'!M27+'02'!M27+'03'!M27+'04'!M27+'05'!M27+'06'!M27+'07'!M27+'08'!M27+'09'!M27+'10'!M27+'11'!M27+'12'!M27)/$G$4)</f>
        <v>1</v>
      </c>
      <c r="N27" s="96"/>
      <c r="O27" s="97">
        <f t="shared" si="0"/>
        <v>0</v>
      </c>
      <c r="P27" s="98">
        <f t="shared" si="1"/>
        <v>160471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0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0</v>
      </c>
      <c r="K28" s="95">
        <f>'01'!K28+'13'!K28+'02'!K28+'03'!K28+'04'!K28+'05'!K28+'06'!K28+'07'!K28+'08'!K28+'09'!K28+'10'!K28+'11'!K28+'12'!K28</f>
        <v>0</v>
      </c>
      <c r="L28" s="95">
        <f>'01'!L28+'13'!L28+'02'!L28+'03'!L28+'04'!L28+'05'!L28+'06'!L28+'07'!L28+'08'!L28+'09'!L28+'10'!L28+'11'!L28+'12'!L28</f>
        <v>0</v>
      </c>
      <c r="M28" s="142">
        <f>IF($G$4=0,0,('01'!M28+'13'!M28+'02'!M28+'03'!M28+'04'!M28+'05'!M28+'06'!M28+'07'!M28+'08'!M28+'09'!M28+'10'!M28+'11'!M28+'12'!M28)/$G$4)</f>
        <v>0</v>
      </c>
      <c r="N28" s="96"/>
      <c r="O28" s="97">
        <f t="shared" si="0"/>
        <v>0</v>
      </c>
      <c r="P28" s="98">
        <f t="shared" si="1"/>
        <v>0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1401855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0</v>
      </c>
      <c r="G29" s="95">
        <f>'01'!G29+'13'!G29+'02'!G29+'03'!G29+'04'!G29+'05'!G29+'06'!G29+'07'!G29+'08'!G29+'09'!G29+'10'!G29+'11'!G29+'12'!G29</f>
        <v>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68492</v>
      </c>
      <c r="K29" s="95">
        <f>'01'!K29+'13'!K29+'02'!K29+'03'!K29+'04'!K29+'05'!K29+'06'!K29+'07'!K29+'08'!K29+'09'!K29+'10'!K29+'11'!K29+'12'!K29</f>
        <v>1470347</v>
      </c>
      <c r="L29" s="95">
        <f>'01'!L29+'13'!L29+'02'!L29+'03'!L29+'04'!L29+'05'!L29+'06'!L29+'07'!L29+'08'!L29+'09'!L29+'10'!L29+'11'!L29+'12'!L29</f>
        <v>115000</v>
      </c>
      <c r="M29" s="142">
        <f>IF($G$4=0,0,('01'!M29+'13'!M29+'02'!M29+'03'!M29+'04'!M29+'05'!M29+'06'!M29+'07'!M29+'08'!M29+'09'!M29+'10'!M29+'11'!M29+'12'!M29)/$G$4)</f>
        <v>1.625</v>
      </c>
      <c r="N29" s="96"/>
      <c r="O29" s="97">
        <f t="shared" si="0"/>
        <v>0</v>
      </c>
      <c r="P29" s="98">
        <f t="shared" si="1"/>
        <v>113103.61538461539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0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0</v>
      </c>
      <c r="K30" s="95">
        <f>'01'!K30+'13'!K30+'02'!K30+'03'!K30+'04'!K30+'05'!K30+'06'!K30+'07'!K30+'08'!K30+'09'!K30+'10'!K30+'11'!K30+'12'!K30</f>
        <v>0</v>
      </c>
      <c r="L30" s="95">
        <f>'01'!L30+'13'!L30+'02'!L30+'03'!L30+'04'!L30+'05'!L30+'06'!L30+'07'!L30+'08'!L30+'09'!L30+'10'!L30+'11'!L30+'12'!L30</f>
        <v>0</v>
      </c>
      <c r="M30" s="142">
        <f>IF($G$4=0,0,('01'!M30+'13'!M30+'02'!M30+'03'!M30+'04'!M30+'05'!M30+'06'!M30+'07'!M30+'08'!M30+'09'!M30+'10'!M30+'11'!M30+'12'!M30)/$G$4)</f>
        <v>0</v>
      </c>
      <c r="N30" s="96"/>
      <c r="O30" s="97">
        <f t="shared" si="0"/>
        <v>0</v>
      </c>
      <c r="P30" s="98">
        <f t="shared" si="1"/>
        <v>0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6947730</v>
      </c>
      <c r="D32" s="141">
        <f t="shared" si="2"/>
        <v>0</v>
      </c>
      <c r="E32" s="141">
        <f t="shared" si="2"/>
        <v>0</v>
      </c>
      <c r="F32" s="141">
        <f t="shared" si="2"/>
        <v>69800</v>
      </c>
      <c r="G32" s="141">
        <f t="shared" si="2"/>
        <v>11441</v>
      </c>
      <c r="H32" s="141">
        <f t="shared" si="2"/>
        <v>0</v>
      </c>
      <c r="I32" s="141">
        <f t="shared" si="2"/>
        <v>18882</v>
      </c>
      <c r="J32" s="141">
        <f t="shared" si="2"/>
        <v>346702</v>
      </c>
      <c r="K32" s="141">
        <f t="shared" si="2"/>
        <v>7394555</v>
      </c>
      <c r="L32" s="141">
        <f t="shared" si="2"/>
        <v>200867</v>
      </c>
      <c r="M32" s="143">
        <f>SUM(M12:M31)</f>
        <v>8.375</v>
      </c>
      <c r="N32" s="141">
        <f>SUM(N12:N31)</f>
        <v>0</v>
      </c>
      <c r="O32" s="97">
        <f t="shared" si="0"/>
        <v>0</v>
      </c>
      <c r="P32" s="98">
        <f t="shared" si="1"/>
        <v>110366.49253731343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3775614</v>
      </c>
      <c r="D42" s="95">
        <f>'01'!D42+'13'!D42+'02'!D42+'03'!D42+'04'!D42+'05'!D42+'06'!D42+'07'!D42+'08'!D42+'09'!D42+'10'!D42+'11'!D42+'12'!D42</f>
        <v>318752</v>
      </c>
      <c r="E42" s="95">
        <f>'01'!E42+'13'!E42+'02'!E42+'03'!E42+'04'!E42+'05'!E42+'06'!E42+'07'!E42+'08'!E42+'09'!E42+'10'!E42+'11'!E42+'12'!E42</f>
        <v>1000169</v>
      </c>
      <c r="F42" s="95">
        <f>'01'!F42+'13'!F42+'02'!F42+'03'!F42+'04'!F42+'05'!F42+'06'!F42+'07'!F42+'08'!F42+'09'!F42+'10'!F42+'11'!F42+'12'!F42</f>
        <v>39267</v>
      </c>
      <c r="G42" s="95">
        <f>'01'!G42+'13'!G42+'02'!G42+'03'!G42+'04'!G42+'05'!G42+'06'!G42+'07'!G42+'08'!G42+'09'!G42+'10'!G42+'11'!G42+'12'!G42</f>
        <v>1028167</v>
      </c>
      <c r="H42" s="95">
        <f>'01'!H42+'13'!H42+'02'!H42+'03'!H42+'04'!H42+'05'!H42+'06'!H42+'07'!H42+'08'!H42+'09'!H42+'10'!H42+'11'!H42+'12'!H42</f>
        <v>0</v>
      </c>
      <c r="I42" s="95">
        <f>'01'!I42+'13'!I42+'02'!I42+'03'!I42+'04'!I42+'05'!I42+'06'!I42+'07'!I42+'08'!I42+'09'!I42+'10'!I42+'11'!I42+'12'!I42</f>
        <v>100858</v>
      </c>
      <c r="J42" s="95">
        <f>'01'!J42+'13'!J42+'02'!J42+'03'!J42+'04'!J42+'05'!J42+'06'!J42+'07'!J42+'08'!J42+'09'!J42+'10'!J42+'11'!J42+'12'!J42</f>
        <v>433694</v>
      </c>
      <c r="K42" s="95">
        <f>'01'!K42+'13'!K42+'02'!K42+'03'!K42+'04'!K42+'05'!K42+'06'!K42+'07'!K42+'08'!K42+'09'!K42+'10'!K42+'11'!K42+'12'!K42</f>
        <v>6696521</v>
      </c>
      <c r="L42" s="95">
        <f>'01'!L42+'13'!L42+'02'!L42+'03'!L42+'04'!L42+'05'!L42+'06'!L42+'07'!L42+'08'!L42+'09'!L42+'10'!L42+'11'!L42+'12'!L42</f>
        <v>426917</v>
      </c>
      <c r="M42" s="142">
        <f>IF($G$4=0,0,('01'!M42+'13'!M42+'02'!M42+'03'!M42+'04'!M42+'05'!M42+'06'!M42+'07'!M42+'08'!M42+'09'!M42+'10'!M42+'11'!M42+'12'!M42)/$G$4)</f>
        <v>1.5</v>
      </c>
      <c r="N42" s="96"/>
      <c r="O42" s="97">
        <f t="shared" si="0"/>
        <v>0</v>
      </c>
      <c r="P42" s="98">
        <f t="shared" si="1"/>
        <v>558043.4166666666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2293831</v>
      </c>
      <c r="D43" s="95">
        <f>'01'!D43+'13'!D43+'02'!D43+'03'!D43+'04'!D43+'05'!D43+'06'!D43+'07'!D43+'08'!D43+'09'!D43+'10'!D43+'11'!D43+'12'!D43</f>
        <v>175292</v>
      </c>
      <c r="E43" s="95">
        <f>'01'!E43+'13'!E43+'02'!E43+'03'!E43+'04'!E43+'05'!E43+'06'!E43+'07'!E43+'08'!E43+'09'!E43+'10'!E43+'11'!E43+'12'!E43</f>
        <v>583800</v>
      </c>
      <c r="F43" s="95">
        <f>'01'!F43+'13'!F43+'02'!F43+'03'!F43+'04'!F43+'05'!F43+'06'!F43+'07'!F43+'08'!F43+'09'!F43+'10'!F43+'11'!F43+'12'!F43</f>
        <v>0</v>
      </c>
      <c r="G43" s="95">
        <f>'01'!G43+'13'!G43+'02'!G43+'03'!G43+'04'!G43+'05'!G43+'06'!G43+'07'!G43+'08'!G43+'09'!G43+'10'!G43+'11'!G43+'12'!G43</f>
        <v>386623</v>
      </c>
      <c r="H43" s="95">
        <f>'01'!H43+'13'!H43+'02'!H43+'03'!H43+'04'!H43+'05'!H43+'06'!H43+'07'!H43+'08'!H43+'09'!H43+'10'!H43+'11'!H43+'12'!H43</f>
        <v>39840</v>
      </c>
      <c r="I43" s="95">
        <f>'01'!I43+'13'!I43+'02'!I43+'03'!I43+'04'!I43+'05'!I43+'06'!I43+'07'!I43+'08'!I43+'09'!I43+'10'!I43+'11'!I43+'12'!I43</f>
        <v>66618</v>
      </c>
      <c r="J43" s="95">
        <f>'01'!J43+'13'!J43+'02'!J43+'03'!J43+'04'!J43+'05'!J43+'06'!J43+'07'!J43+'08'!J43+'09'!J43+'10'!J43+'11'!J43+'12'!J43</f>
        <v>219021</v>
      </c>
      <c r="K43" s="95">
        <f>'01'!K43+'13'!K43+'02'!K43+'03'!K43+'04'!K43+'05'!K43+'06'!K43+'07'!K43+'08'!K43+'09'!K43+'10'!K43+'11'!K43+'12'!K43</f>
        <v>3765025</v>
      </c>
      <c r="L43" s="95">
        <f>'01'!L43+'13'!L43+'02'!L43+'03'!L43+'04'!L43+'05'!L43+'06'!L43+'07'!L43+'08'!L43+'09'!L43+'10'!L43+'11'!L43+'12'!L43</f>
        <v>218592</v>
      </c>
      <c r="M43" s="142">
        <f>IF($G$4=0,0,('01'!M43+'13'!M43+'02'!M43+'03'!M43+'04'!M43+'05'!M43+'06'!M43+'07'!M43+'08'!M43+'09'!M43+'10'!M43+'11'!M43+'12'!M43)/$G$4)</f>
        <v>1</v>
      </c>
      <c r="N43" s="96"/>
      <c r="O43" s="97">
        <f t="shared" si="0"/>
        <v>0</v>
      </c>
      <c r="P43" s="98">
        <f t="shared" si="1"/>
        <v>470628.125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8328680</v>
      </c>
      <c r="D44" s="95">
        <f>'01'!D44+'13'!D44+'02'!D44+'03'!D44+'04'!D44+'05'!D44+'06'!D44+'07'!D44+'08'!D44+'09'!D44+'10'!D44+'11'!D44+'12'!D44</f>
        <v>698841</v>
      </c>
      <c r="E44" s="95">
        <f>'01'!E44+'13'!E44+'02'!E44+'03'!E44+'04'!E44+'05'!E44+'06'!E44+'07'!E44+'08'!E44+'09'!E44+'10'!E44+'11'!E44+'12'!E44</f>
        <v>2133038</v>
      </c>
      <c r="F44" s="95">
        <f>'01'!F44+'13'!F44+'02'!F44+'03'!F44+'04'!F44+'05'!F44+'06'!F44+'07'!F44+'08'!F44+'09'!F44+'10'!F44+'11'!F44+'12'!F44</f>
        <v>26527</v>
      </c>
      <c r="G44" s="95">
        <f>'01'!G44+'13'!G44+'02'!G44+'03'!G44+'04'!G44+'05'!G44+'06'!G44+'07'!G44+'08'!G44+'09'!G44+'10'!G44+'11'!G44+'12'!G44</f>
        <v>845796</v>
      </c>
      <c r="H44" s="95">
        <f>'01'!H44+'13'!H44+'02'!H44+'03'!H44+'04'!H44+'05'!H44+'06'!H44+'07'!H44+'08'!H44+'09'!H44+'10'!H44+'11'!H44+'12'!H44</f>
        <v>169661</v>
      </c>
      <c r="I44" s="95">
        <f>'01'!I44+'13'!I44+'02'!I44+'03'!I44+'04'!I44+'05'!I44+'06'!I44+'07'!I44+'08'!I44+'09'!I44+'10'!I44+'11'!I44+'12'!I44</f>
        <v>217119</v>
      </c>
      <c r="J44" s="95">
        <f>'01'!J44+'13'!J44+'02'!J44+'03'!J44+'04'!J44+'05'!J44+'06'!J44+'07'!J44+'08'!J44+'09'!J44+'10'!J44+'11'!J44+'12'!J44</f>
        <v>779344</v>
      </c>
      <c r="K44" s="95">
        <f>'01'!K44+'13'!K44+'02'!K44+'03'!K44+'04'!K44+'05'!K44+'06'!K44+'07'!K44+'08'!K44+'09'!K44+'10'!K44+'11'!K44+'12'!K44</f>
        <v>13199006</v>
      </c>
      <c r="L44" s="95">
        <f>'01'!L44+'13'!L44+'02'!L44+'03'!L44+'04'!L44+'05'!L44+'06'!L44+'07'!L44+'08'!L44+'09'!L44+'10'!L44+'11'!L44+'12'!L44</f>
        <v>983617</v>
      </c>
      <c r="M44" s="142">
        <f>IF($G$4=0,0,('01'!M44+'13'!M44+'02'!M44+'03'!M44+'04'!M44+'05'!M44+'06'!M44+'07'!M44+'08'!M44+'09'!M44+'10'!M44+'11'!M44+'12'!M44)/$G$4)</f>
        <v>4.125</v>
      </c>
      <c r="N44" s="96"/>
      <c r="O44" s="97">
        <f t="shared" si="0"/>
        <v>0</v>
      </c>
      <c r="P44" s="98">
        <f t="shared" si="1"/>
        <v>399969.8787878788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18935047</v>
      </c>
      <c r="D45" s="95">
        <f>'01'!D45+'13'!D45+'02'!D45+'03'!D45+'04'!D45+'05'!D45+'06'!D45+'07'!D45+'08'!D45+'09'!D45+'10'!D45+'11'!D45+'12'!D45</f>
        <v>1947633</v>
      </c>
      <c r="E45" s="95">
        <f>'01'!E45+'13'!E45+'02'!E45+'03'!E45+'04'!E45+'05'!E45+'06'!E45+'07'!E45+'08'!E45+'09'!E45+'10'!E45+'11'!E45+'12'!E45</f>
        <v>4841978</v>
      </c>
      <c r="F45" s="95">
        <f>'01'!F45+'13'!F45+'02'!F45+'03'!F45+'04'!F45+'05'!F45+'06'!F45+'07'!F45+'08'!F45+'09'!F45+'10'!F45+'11'!F45+'12'!F45</f>
        <v>580042</v>
      </c>
      <c r="G45" s="95">
        <f>'01'!G45+'13'!G45+'02'!G45+'03'!G45+'04'!G45+'05'!G45+'06'!G45+'07'!G45+'08'!G45+'09'!G45+'10'!G45+'11'!G45+'12'!G45</f>
        <v>713718</v>
      </c>
      <c r="H45" s="95">
        <f>'01'!H45+'13'!H45+'02'!H45+'03'!H45+'04'!H45+'05'!H45+'06'!H45+'07'!H45+'08'!H45+'09'!H45+'10'!H45+'11'!H45+'12'!H45</f>
        <v>357513</v>
      </c>
      <c r="I45" s="95">
        <f>'01'!I45+'13'!I45+'02'!I45+'03'!I45+'04'!I45+'05'!I45+'06'!I45+'07'!I45+'08'!I45+'09'!I45+'10'!I45+'11'!I45+'12'!I45</f>
        <v>325990</v>
      </c>
      <c r="J45" s="95">
        <f>'01'!J45+'13'!J45+'02'!J45+'03'!J45+'04'!J45+'05'!J45+'06'!J45+'07'!J45+'08'!J45+'09'!J45+'10'!J45+'11'!J45+'12'!J45</f>
        <v>1574743</v>
      </c>
      <c r="K45" s="95">
        <f>'01'!K45+'13'!K45+'02'!K45+'03'!K45+'04'!K45+'05'!K45+'06'!K45+'07'!K45+'08'!K45+'09'!K45+'10'!K45+'11'!K45+'12'!K45</f>
        <v>29276664</v>
      </c>
      <c r="L45" s="95">
        <f>'01'!L45+'13'!L45+'02'!L45+'03'!L45+'04'!L45+'05'!L45+'06'!L45+'07'!L45+'08'!L45+'09'!L45+'10'!L45+'11'!L45+'12'!L45</f>
        <v>2417589</v>
      </c>
      <c r="M45" s="142">
        <f>IF($G$4=0,0,('01'!M45+'13'!M45+'02'!M45+'03'!M45+'04'!M45+'05'!M45+'06'!M45+'07'!M45+'08'!M45+'09'!M45+'10'!M45+'11'!M45+'12'!M45)/$G$4)</f>
        <v>13.375</v>
      </c>
      <c r="N45" s="96"/>
      <c r="O45" s="97">
        <f t="shared" si="0"/>
        <v>0</v>
      </c>
      <c r="P45" s="98">
        <f t="shared" si="1"/>
        <v>273613.68224299065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69417150</v>
      </c>
      <c r="D46" s="95">
        <f>'01'!D46+'13'!D46+'02'!D46+'03'!D46+'04'!D46+'05'!D46+'06'!D46+'07'!D46+'08'!D46+'09'!D46+'10'!D46+'11'!D46+'12'!D46</f>
        <v>11306143</v>
      </c>
      <c r="E46" s="95">
        <f>'01'!E46+'13'!E46+'02'!E46+'03'!E46+'04'!E46+'05'!E46+'06'!E46+'07'!E46+'08'!E46+'09'!E46+'10'!E46+'11'!E46+'12'!E46</f>
        <v>12103998</v>
      </c>
      <c r="F46" s="95">
        <f>'01'!F46+'13'!F46+'02'!F46+'03'!F46+'04'!F46+'05'!F46+'06'!F46+'07'!F46+'08'!F46+'09'!F46+'10'!F46+'11'!F46+'12'!F46</f>
        <v>463817</v>
      </c>
      <c r="G46" s="95">
        <f>'01'!G46+'13'!G46+'02'!G46+'03'!G46+'04'!G46+'05'!G46+'06'!G46+'07'!G46+'08'!G46+'09'!G46+'10'!G46+'11'!G46+'12'!G46</f>
        <v>13467477</v>
      </c>
      <c r="H46" s="95">
        <f>'01'!H46+'13'!H46+'02'!H46+'03'!H46+'04'!H46+'05'!H46+'06'!H46+'07'!H46+'08'!H46+'09'!H46+'10'!H46+'11'!H46+'12'!H46</f>
        <v>1317075</v>
      </c>
      <c r="I46" s="95">
        <f>'01'!I46+'13'!I46+'02'!I46+'03'!I46+'04'!I46+'05'!I46+'06'!I46+'07'!I46+'08'!I46+'09'!I46+'10'!I46+'11'!I46+'12'!I46</f>
        <v>2765951</v>
      </c>
      <c r="J46" s="95">
        <f>'01'!J46+'13'!J46+'02'!J46+'03'!J46+'04'!J46+'05'!J46+'06'!J46+'07'!J46+'08'!J46+'09'!J46+'10'!J46+'11'!J46+'12'!J46</f>
        <v>6525721</v>
      </c>
      <c r="K46" s="95">
        <f>'01'!K46+'13'!K46+'02'!K46+'03'!K46+'04'!K46+'05'!K46+'06'!K46+'07'!K46+'08'!K46+'09'!K46+'10'!K46+'11'!K46+'12'!K46</f>
        <v>117367332</v>
      </c>
      <c r="L46" s="95">
        <f>'01'!L46+'13'!L46+'02'!L46+'03'!L46+'04'!L46+'05'!L46+'06'!L46+'07'!L46+'08'!L46+'09'!L46+'10'!L46+'11'!L46+'12'!L46</f>
        <v>13367398</v>
      </c>
      <c r="M46" s="142">
        <f>IF($G$4=0,0,('01'!M46+'13'!M46+'02'!M46+'03'!M46+'04'!M46+'05'!M46+'06'!M46+'07'!M46+'08'!M46+'09'!M46+'10'!M46+'11'!M46+'12'!M46)/$G$4)</f>
        <v>82</v>
      </c>
      <c r="N46" s="96"/>
      <c r="O46" s="97">
        <f t="shared" si="0"/>
        <v>0</v>
      </c>
      <c r="P46" s="98">
        <f t="shared" si="1"/>
        <v>178913.61585365853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102750322</v>
      </c>
      <c r="D47" s="141">
        <f t="shared" si="4"/>
        <v>14446661</v>
      </c>
      <c r="E47" s="141">
        <f t="shared" si="4"/>
        <v>20662983</v>
      </c>
      <c r="F47" s="141">
        <f t="shared" si="4"/>
        <v>1109653</v>
      </c>
      <c r="G47" s="141">
        <f t="shared" si="4"/>
        <v>16441781</v>
      </c>
      <c r="H47" s="141">
        <f t="shared" si="4"/>
        <v>1884089</v>
      </c>
      <c r="I47" s="141">
        <f t="shared" si="4"/>
        <v>3476536</v>
      </c>
      <c r="J47" s="141">
        <f t="shared" si="4"/>
        <v>9532523</v>
      </c>
      <c r="K47" s="141">
        <f t="shared" si="4"/>
        <v>170304548</v>
      </c>
      <c r="L47" s="141">
        <f t="shared" si="4"/>
        <v>17414113</v>
      </c>
      <c r="M47" s="143">
        <f>SUM(M40:M46)</f>
        <v>102</v>
      </c>
      <c r="N47" s="141">
        <f>SUM(N40:N46)</f>
        <v>0</v>
      </c>
      <c r="O47" s="97">
        <f t="shared" si="0"/>
        <v>0</v>
      </c>
      <c r="P47" s="98">
        <f t="shared" si="1"/>
        <v>208706.55392156861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109698052</v>
      </c>
      <c r="D48" s="141">
        <f t="shared" si="5"/>
        <v>14446661</v>
      </c>
      <c r="E48" s="141">
        <f t="shared" si="5"/>
        <v>20662983</v>
      </c>
      <c r="F48" s="141">
        <f t="shared" si="5"/>
        <v>1179453</v>
      </c>
      <c r="G48" s="141">
        <f t="shared" si="5"/>
        <v>16453222</v>
      </c>
      <c r="H48" s="141">
        <f t="shared" si="5"/>
        <v>1884089</v>
      </c>
      <c r="I48" s="141">
        <f t="shared" si="5"/>
        <v>3495418</v>
      </c>
      <c r="J48" s="141">
        <f t="shared" si="5"/>
        <v>9879225</v>
      </c>
      <c r="K48" s="141">
        <f t="shared" si="5"/>
        <v>177699103</v>
      </c>
      <c r="L48" s="141">
        <f t="shared" si="5"/>
        <v>17614980</v>
      </c>
      <c r="M48" s="143">
        <f>M32+M39+M47</f>
        <v>110.375</v>
      </c>
      <c r="N48" s="141">
        <f>N32+N39+N47</f>
        <v>0</v>
      </c>
      <c r="O48" s="97">
        <f t="shared" si="0"/>
        <v>0</v>
      </c>
      <c r="P48" s="98">
        <f t="shared" si="1"/>
        <v>201244.73725934315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1248264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0</v>
      </c>
      <c r="G49" s="140">
        <f>'01'!G49+'13'!G49+'02'!G49+'03'!G49+'04'!G49+'05'!G49+'06'!G49+'07'!G49+'08'!G49+'09'!G49+'10'!G49+'11'!G49+'12'!G49</f>
        <v>0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81685</v>
      </c>
      <c r="K49" s="140">
        <f>'01'!K49+'13'!K49+'02'!K49+'03'!K49+'04'!K49+'05'!K49+'06'!K49+'07'!K49+'08'!K49+'09'!K49+'10'!K49+'11'!K49+'12'!K49</f>
        <v>1329949</v>
      </c>
      <c r="L49" s="140">
        <f>'01'!L49+'13'!L49+'02'!L49+'03'!L49+'04'!L49+'05'!L49+'06'!L49+'07'!L49+'08'!L49+'09'!L49+'10'!L49+'11'!L49+'12'!L49</f>
        <v>133545</v>
      </c>
      <c r="M49" s="142">
        <f>IF($G$4=0,0,('01'!M49+'13'!M49+'02'!M49+'03'!M49+'04'!M49+'05'!M49+'06'!M49+'07'!M49+'08'!M49+'09'!M49+'10'!M49+'11'!M49+'12'!M49)/$G$4)</f>
        <v>1</v>
      </c>
      <c r="N49" s="96"/>
      <c r="O49" s="97">
        <f t="shared" si="0"/>
        <v>0</v>
      </c>
      <c r="P49" s="98">
        <f t="shared" si="1"/>
        <v>166243.625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110946316</v>
      </c>
      <c r="D50" s="141">
        <f t="shared" si="6"/>
        <v>14446661</v>
      </c>
      <c r="E50" s="141">
        <f t="shared" si="6"/>
        <v>20662983</v>
      </c>
      <c r="F50" s="141">
        <f t="shared" si="6"/>
        <v>1179453</v>
      </c>
      <c r="G50" s="141">
        <f t="shared" si="6"/>
        <v>16453222</v>
      </c>
      <c r="H50" s="141">
        <f t="shared" si="6"/>
        <v>1884089</v>
      </c>
      <c r="I50" s="141">
        <f t="shared" si="6"/>
        <v>3495418</v>
      </c>
      <c r="J50" s="141">
        <f t="shared" si="6"/>
        <v>9960910</v>
      </c>
      <c r="K50" s="141">
        <f t="shared" si="6"/>
        <v>179029052</v>
      </c>
      <c r="L50" s="141">
        <f t="shared" si="6"/>
        <v>17748525</v>
      </c>
      <c r="M50" s="143">
        <f>M48+M49</f>
        <v>111.375</v>
      </c>
      <c r="N50" s="141">
        <f>N48+N49</f>
        <v>0</v>
      </c>
      <c r="O50" s="97">
        <f t="shared" si="0"/>
        <v>0</v>
      </c>
      <c r="P50" s="98">
        <f t="shared" si="1"/>
        <v>200930.4736251403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58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4" ht="12.75">
      <c r="A55" s="54"/>
      <c r="B55" s="55">
        <f aca="true" t="shared" si="7" ref="B55:B74"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9"/>
      <c r="N55" s="158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59"/>
      <c r="N56" s="158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59"/>
      <c r="N57" s="158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58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55"/>
      <c r="K59" s="116"/>
      <c r="L59" s="55"/>
      <c r="M59" s="59"/>
      <c r="N59" s="158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59"/>
      <c r="K60" s="118"/>
      <c r="L60" s="59"/>
      <c r="M60" s="59"/>
      <c r="N60" s="158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59"/>
      <c r="K61" s="118"/>
      <c r="L61" s="59"/>
      <c r="M61" s="59"/>
      <c r="N61" s="158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58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55"/>
      <c r="K63" s="116"/>
      <c r="L63" s="55"/>
      <c r="M63" s="59"/>
      <c r="N63" s="158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59"/>
      <c r="K64" s="118"/>
      <c r="L64" s="59"/>
      <c r="M64" s="59"/>
      <c r="N64" s="158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59"/>
      <c r="K65" s="118"/>
      <c r="L65" s="59"/>
      <c r="M65" s="59"/>
      <c r="N65" s="158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58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55"/>
      <c r="K67" s="116"/>
      <c r="L67" s="55"/>
      <c r="M67" s="59"/>
      <c r="N67" s="158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118"/>
      <c r="L68" s="59"/>
      <c r="M68" s="59"/>
      <c r="N68" s="158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8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6"/>
      <c r="L71" s="55"/>
      <c r="M71" s="59"/>
      <c r="N71" s="158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8"/>
      <c r="L72" s="59"/>
      <c r="M72" s="59"/>
      <c r="N72" s="158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7" t="s">
        <v>21</v>
      </c>
      <c r="B76" s="197"/>
      <c r="C76" s="197"/>
      <c r="D76" s="197"/>
      <c r="E76" s="106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198"/>
      <c r="K77" s="198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193" t="s">
        <v>48</v>
      </c>
      <c r="K78" s="193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K2:L2"/>
    <mergeCell ref="B76:D76"/>
    <mergeCell ref="J77:K77"/>
    <mergeCell ref="J78:K78"/>
    <mergeCell ref="C7:D7"/>
    <mergeCell ref="K3:L3"/>
    <mergeCell ref="E4:F4"/>
    <mergeCell ref="A5:F5"/>
    <mergeCell ref="H5:P5"/>
    <mergeCell ref="A52:M52"/>
    <mergeCell ref="A53:A54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PageLayoutView="0" workbookViewId="0" topLeftCell="A7">
      <pane xSplit="2" ySplit="5" topLeftCell="C12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B13" sqref="B13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Hajdú-Bihar Megyei Büntetés-végrehajtási Intézet</v>
      </c>
    </row>
    <row r="2" spans="1:10" ht="12.75">
      <c r="A2" s="3" t="s">
        <v>71</v>
      </c>
      <c r="H2" s="5" t="s">
        <v>0</v>
      </c>
      <c r="I2" s="194"/>
      <c r="J2" s="195"/>
    </row>
    <row r="3" spans="1:10" ht="12.75">
      <c r="A3" s="3"/>
      <c r="H3" s="5" t="s">
        <v>77</v>
      </c>
      <c r="I3" s="194"/>
      <c r="J3" s="195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77" t="s">
        <v>85</v>
      </c>
      <c r="B5" s="177"/>
      <c r="C5" s="177"/>
      <c r="D5" s="177"/>
      <c r="E5" s="177"/>
      <c r="F5" s="177"/>
      <c r="G5" s="7" t="s">
        <v>83</v>
      </c>
      <c r="H5" s="176" t="s">
        <v>196</v>
      </c>
      <c r="I5" s="176"/>
      <c r="J5" s="176"/>
      <c r="K5" s="176"/>
      <c r="L5" s="176"/>
      <c r="M5" s="176"/>
      <c r="N5" s="176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aca="true" t="shared" si="0" ref="M13:M50">IF(L13=0,L13,I13/L13)</f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0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0</v>
      </c>
      <c r="F16" s="95">
        <f>'01M'!F16+'13M'!F16+'02M'!F16+'03M'!F16+'04M'!F16+'05M'!F16+'06M'!F16+'07M'!F16+'08M'!F16+'09M'!F16+'10M'!F16+'11M'!F16+'12M'!F16</f>
        <v>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0</v>
      </c>
      <c r="K16" s="142">
        <f>'01M'!K16+'13M'!K16+'02M'!K16+'03M'!K16+'04M'!K16+'05M'!K16+'06M'!K16+'07M'!K16+'08M'!K16+'09M'!K16+'10M'!K16+'11M'!K16+'12M'!K16</f>
        <v>0</v>
      </c>
      <c r="L16" s="96"/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42">
        <f>'01M'!K17+'13M'!K17+'02M'!K17+'03M'!K17+'04M'!K17+'05M'!K17+'06M'!K17+'07M'!K17+'08M'!K17+'09M'!K17+'10M'!K17+'11M'!K17+'12M'!K17</f>
        <v>0</v>
      </c>
      <c r="L17" s="96"/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 t="shared" si="1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124155.95999999999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17124.96</v>
      </c>
      <c r="F23" s="95">
        <f>'01M'!F23+'13M'!F23+'02M'!F23+'03M'!F23+'04M'!F23+'05M'!F23+'06M'!F23+'07M'!F23+'08M'!F23+'09M'!F23+'10M'!F23+'11M'!F23+'12M'!F23</f>
        <v>5850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147130.91999999998</v>
      </c>
      <c r="K23" s="142">
        <f>'01M'!K23+'13M'!K23+'02M'!K23+'03M'!K23+'04M'!K23+'05M'!K23+'06M'!K23+'07M'!K23+'08M'!K23+'09M'!K23+'10M'!K23+'11M'!K23+'12M'!K23</f>
        <v>0</v>
      </c>
      <c r="L23" s="96"/>
      <c r="M23" s="97">
        <f t="shared" si="0"/>
        <v>0</v>
      </c>
      <c r="N23" s="98">
        <f t="shared" si="1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246343.34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33978.84</v>
      </c>
      <c r="F24" s="95">
        <f>'01M'!F24+'13M'!F24+'02M'!F24+'03M'!F24+'04M'!F24+'05M'!F24+'06M'!F24+'07M'!F24+'08M'!F24+'09M'!F24+'10M'!F24+'11M'!F24+'12M'!F24</f>
        <v>11700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292022.18</v>
      </c>
      <c r="K24" s="142">
        <f>'01M'!K24+'13M'!K24+'02M'!K24+'03M'!K24+'04M'!K24+'05M'!K24+'06M'!K24+'07M'!K24+'08M'!K24+'09M'!K24+'10M'!K24+'11M'!K24+'12M'!K24</f>
        <v>0</v>
      </c>
      <c r="L24" s="96"/>
      <c r="M24" s="97">
        <f t="shared" si="0"/>
        <v>0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910442.6400000001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125577.64000000001</v>
      </c>
      <c r="F25" s="95">
        <f>'01M'!F25+'13M'!F25+'02M'!F25+'03M'!F25+'04M'!F25+'05M'!F25+'06M'!F25+'07M'!F25+'08M'!F25+'09M'!F25+'10M'!F25+'11M'!F25+'12M'!F25</f>
        <v>46800</v>
      </c>
      <c r="G25" s="95">
        <f>'01M'!G25+'13M'!G25+'02M'!G25+'03M'!G25+'04M'!G25+'05M'!G25+'06M'!G25+'07M'!G25+'08M'!G25+'09M'!G25+'10M'!G25+'11M'!G25+'12M'!G25</f>
        <v>0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1082820.2799999998</v>
      </c>
      <c r="K25" s="142">
        <f>'01M'!K25+'13M'!K25+'02M'!K25+'03M'!K25+'04M'!K25+'05M'!K25+'06M'!K25+'07M'!K25+'08M'!K25+'09M'!K25+'10M'!K25+'11M'!K25+'12M'!K25</f>
        <v>0</v>
      </c>
      <c r="L25" s="96"/>
      <c r="M25" s="97">
        <f t="shared" si="0"/>
        <v>0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0</v>
      </c>
      <c r="F26" s="95">
        <f>'01M'!F26+'13M'!F26+'02M'!F26+'03M'!F26+'04M'!F26+'05M'!F26+'06M'!F26+'07M'!F26+'08M'!F26+'09M'!F26+'10M'!F26+'11M'!F26+'12M'!F26</f>
        <v>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0</v>
      </c>
      <c r="K26" s="142">
        <f>'01M'!K26+'13M'!K26+'02M'!K26+'03M'!K26+'04M'!K26+'05M'!K26+'06M'!K26+'07M'!K26+'08M'!K26+'09M'!K26+'10M'!K26+'11M'!K26+'12M'!K26</f>
        <v>0</v>
      </c>
      <c r="L26" s="96"/>
      <c r="M26" s="97">
        <f t="shared" si="0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358957.68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49511.68</v>
      </c>
      <c r="F27" s="95">
        <f>'01M'!F27+'13M'!F27+'02M'!F27+'03M'!F27+'04M'!F27+'05M'!F27+'06M'!F27+'07M'!F27+'08M'!F27+'09M'!F27+'10M'!F27+'11M'!F27+'12M'!F27</f>
        <v>11700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420169.36</v>
      </c>
      <c r="K27" s="142">
        <f>'01M'!K27+'13M'!K27+'02M'!K27+'03M'!K27+'04M'!K27+'05M'!K27+'06M'!K27+'07M'!K27+'08M'!K27+'09M'!K27+'10M'!K27+'11M'!K27+'12M'!K27</f>
        <v>0</v>
      </c>
      <c r="L27" s="96"/>
      <c r="M27" s="97">
        <f t="shared" si="0"/>
        <v>0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0</v>
      </c>
      <c r="F28" s="95">
        <f>'01M'!F28+'13M'!F28+'02M'!F28+'03M'!F28+'04M'!F28+'05M'!F28+'06M'!F28+'07M'!F28+'08M'!F28+'09M'!F28+'10M'!F28+'11M'!F28+'12M'!F28</f>
        <v>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0</v>
      </c>
      <c r="K28" s="142">
        <f>'01M'!K28+'13M'!K28+'02M'!K28+'03M'!K28+'04M'!K28+'05M'!K28+'06M'!K28+'07M'!K28+'08M'!K28+'09M'!K28+'10M'!K28+'11M'!K28+'12M'!K28</f>
        <v>0</v>
      </c>
      <c r="L28" s="96"/>
      <c r="M28" s="97">
        <f t="shared" si="0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396700.17000000004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54716.92</v>
      </c>
      <c r="F29" s="95">
        <f>'01M'!F29+'13M'!F29+'02M'!F29+'03M'!F29+'04M'!F29+'05M'!F29+'06M'!F29+'07M'!F29+'08M'!F29+'09M'!F29+'10M'!F29+'11M'!F29+'12M'!F29</f>
        <v>11700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463117.08999999997</v>
      </c>
      <c r="K29" s="142">
        <f>'01M'!K29+'13M'!K29+'02M'!K29+'03M'!K29+'04M'!K29+'05M'!K29+'06M'!K29+'07M'!K29+'08M'!K29+'09M'!K29+'10M'!K29+'11M'!K29+'12M'!K29</f>
        <v>0</v>
      </c>
      <c r="L29" s="96"/>
      <c r="M29" s="97">
        <f t="shared" si="0"/>
        <v>0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0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0</v>
      </c>
      <c r="F30" s="95">
        <f>'01M'!F30+'13M'!F30+'02M'!F30+'03M'!F30+'04M'!F30+'05M'!F30+'06M'!F30+'07M'!F30+'08M'!F30+'09M'!F30+'10M'!F30+'11M'!F30+'12M'!F30</f>
        <v>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0</v>
      </c>
      <c r="K30" s="142">
        <f>'01M'!K30+'13M'!K30+'02M'!K30+'03M'!K30+'04M'!K30+'05M'!K30+'06M'!K30+'07M'!K30+'08M'!K30+'09M'!K30+'10M'!K30+'11M'!K30+'12M'!K30</f>
        <v>0</v>
      </c>
      <c r="L30" s="96"/>
      <c r="M30" s="97">
        <f t="shared" si="0"/>
        <v>0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/>
      <c r="M31" s="97">
        <f t="shared" si="0"/>
        <v>0</v>
      </c>
      <c r="N31" s="98">
        <f t="shared" si="1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2036599.79</v>
      </c>
      <c r="D32" s="141">
        <f t="shared" si="2"/>
        <v>0</v>
      </c>
      <c r="E32" s="141">
        <f t="shared" si="2"/>
        <v>280910.04</v>
      </c>
      <c r="F32" s="141">
        <f t="shared" si="2"/>
        <v>87750</v>
      </c>
      <c r="G32" s="141">
        <f t="shared" si="2"/>
        <v>0</v>
      </c>
      <c r="H32" s="141">
        <f t="shared" si="2"/>
        <v>0</v>
      </c>
      <c r="I32" s="141">
        <f t="shared" si="2"/>
        <v>0</v>
      </c>
      <c r="J32" s="141">
        <f t="shared" si="2"/>
        <v>2405259.8299999996</v>
      </c>
      <c r="K32" s="143">
        <f>SUM(K12:K31)</f>
        <v>0</v>
      </c>
      <c r="L32" s="141">
        <f>SUM(L12:L31)</f>
        <v>0</v>
      </c>
      <c r="M32" s="97">
        <f t="shared" si="0"/>
        <v>0</v>
      </c>
      <c r="N32" s="98">
        <f t="shared" si="1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0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0"/>
        <v>0</v>
      </c>
      <c r="N34" s="98">
        <f t="shared" si="1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0"/>
        <v>0</v>
      </c>
      <c r="N35" s="98">
        <f t="shared" si="1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0"/>
        <v>0</v>
      </c>
      <c r="N36" s="98">
        <f t="shared" si="1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0"/>
        <v>0</v>
      </c>
      <c r="N37" s="98">
        <f t="shared" si="1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0"/>
        <v>0</v>
      </c>
      <c r="N38" s="98">
        <f t="shared" si="1"/>
        <v>0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>
        <f>SUM(K33:K38)</f>
        <v>0</v>
      </c>
      <c r="L39" s="141">
        <f>SUM(L33:L38)</f>
        <v>0</v>
      </c>
      <c r="M39" s="97">
        <f t="shared" si="0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/>
      <c r="M40" s="97">
        <f t="shared" si="0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/>
      <c r="M41" s="97">
        <f t="shared" si="0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1616550.5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222972</v>
      </c>
      <c r="F42" s="95">
        <f>'01M'!F42+'13M'!F42+'02M'!F42+'03M'!F42+'04M'!F42+'05M'!F42+'06M'!F42+'07M'!F42+'08M'!F42+'09M'!F42+'10M'!F42+'11M'!F42+'12M'!F42</f>
        <v>21450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1860972.5</v>
      </c>
      <c r="K42" s="142">
        <f>'01M'!K42+'13M'!K42+'02M'!K42+'03M'!K42+'04M'!K42+'05M'!K42+'06M'!K42+'07M'!K42+'08M'!K42+'09M'!K42+'10M'!K42+'11M'!K42+'12M'!K42</f>
        <v>0</v>
      </c>
      <c r="L42" s="96"/>
      <c r="M42" s="97">
        <f t="shared" si="0"/>
        <v>0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969908.89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133780.64</v>
      </c>
      <c r="F43" s="95">
        <f>'01M'!F43+'13M'!F43+'02M'!F43+'03M'!F43+'04M'!F43+'05M'!F43+'06M'!F43+'07M'!F43+'08M'!F43+'09M'!F43+'10M'!F43+'11M'!F43+'12M'!F43</f>
        <v>13650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1117339.53</v>
      </c>
      <c r="K43" s="142">
        <f>'01M'!K43+'13M'!K43+'02M'!K43+'03M'!K43+'04M'!K43+'05M'!K43+'06M'!K43+'07M'!K43+'08M'!K43+'09M'!K43+'10M'!K43+'11M'!K43+'12M'!K43</f>
        <v>0</v>
      </c>
      <c r="L43" s="96"/>
      <c r="M43" s="97">
        <f t="shared" si="0"/>
        <v>0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3170782.92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437349.92</v>
      </c>
      <c r="F44" s="95">
        <f>'01M'!F44+'13M'!F44+'02M'!F44+'03M'!F44+'04M'!F44+'05M'!F44+'06M'!F44+'07M'!F44+'08M'!F44+'09M'!F44+'10M'!F44+'11M'!F44+'12M'!F44</f>
        <v>52650</v>
      </c>
      <c r="G44" s="95">
        <f>'01M'!G44+'13M'!G44+'02M'!G44+'03M'!G44+'04M'!G44+'05M'!G44+'06M'!G44+'07M'!G44+'08M'!G44+'09M'!G44+'10M'!G44+'11M'!G44+'12M'!G44</f>
        <v>0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3660782.8399999994</v>
      </c>
      <c r="K44" s="142">
        <f>'01M'!K44+'13M'!K44+'02M'!K44+'03M'!K44+'04M'!K44+'05M'!K44+'06M'!K44+'07M'!K44+'08M'!K44+'09M'!K44+'10M'!K44+'11M'!K44+'12M'!K44</f>
        <v>0</v>
      </c>
      <c r="L44" s="96"/>
      <c r="M44" s="97">
        <f t="shared" si="0"/>
        <v>0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7769347.449999999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1071633.2</v>
      </c>
      <c r="F45" s="95">
        <f>'01M'!F45+'13M'!F45+'02M'!F45+'03M'!F45+'04M'!F45+'05M'!F45+'06M'!F45+'07M'!F45+'08M'!F45+'09M'!F45+'10M'!F45+'11M'!F45+'12M'!F45</f>
        <v>181350</v>
      </c>
      <c r="G45" s="95">
        <f>'01M'!G45+'13M'!G45+'02M'!G45+'03M'!G45+'04M'!G45+'05M'!G45+'06M'!G45+'07M'!G45+'08M'!G45+'09M'!G45+'10M'!G45+'11M'!G45+'12M'!G45</f>
        <v>0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9022330.649999999</v>
      </c>
      <c r="K45" s="142">
        <f>'01M'!K45+'13M'!K45+'02M'!K45+'03M'!K45+'04M'!K45+'05M'!K45+'06M'!K45+'07M'!K45+'08M'!K45+'09M'!K45+'10M'!K45+'11M'!K45+'12M'!K45</f>
        <v>0</v>
      </c>
      <c r="L45" s="96"/>
      <c r="M45" s="97">
        <f t="shared" si="0"/>
        <v>0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37527268.93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3679457.6799999997</v>
      </c>
      <c r="F46" s="95">
        <f>'01M'!F46+'13M'!F46+'02M'!F46+'03M'!F46+'04M'!F46+'05M'!F46+'06M'!F46+'07M'!F46+'08M'!F46+'09M'!F46+'10M'!F46+'11M'!F46+'12M'!F46</f>
        <v>1014869</v>
      </c>
      <c r="G46" s="95">
        <f>'01M'!G46+'13M'!G46+'02M'!G46+'03M'!G46+'04M'!G46+'05M'!G46+'06M'!G46+'07M'!G46+'08M'!G46+'09M'!G46+'10M'!G46+'11M'!G46+'12M'!G46</f>
        <v>1229134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0</v>
      </c>
      <c r="J46" s="95">
        <f>'01M'!J46+'13M'!J46+'02M'!J46+'03M'!J46+'04M'!J46+'05M'!J46+'06M'!J46+'07M'!J46+'08M'!J46+'09M'!J46+'10M'!J46+'11M'!J46+'12M'!J46</f>
        <v>43450729.61</v>
      </c>
      <c r="K46" s="142">
        <f>'01M'!K46+'13M'!K46+'02M'!K46+'03M'!K46+'04M'!K46+'05M'!K46+'06M'!K46+'07M'!K46+'08M'!K46+'09M'!K46+'10M'!K46+'11M'!K46+'12M'!K46</f>
        <v>0</v>
      </c>
      <c r="L46" s="96"/>
      <c r="M46" s="97">
        <f t="shared" si="0"/>
        <v>0</v>
      </c>
      <c r="N46" s="98">
        <f t="shared" si="1"/>
        <v>0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51053858.69</v>
      </c>
      <c r="D47" s="141">
        <f t="shared" si="4"/>
        <v>0</v>
      </c>
      <c r="E47" s="141">
        <f t="shared" si="4"/>
        <v>5545193.4399999995</v>
      </c>
      <c r="F47" s="141">
        <f t="shared" si="4"/>
        <v>1283969</v>
      </c>
      <c r="G47" s="141">
        <f t="shared" si="4"/>
        <v>1229134</v>
      </c>
      <c r="H47" s="141">
        <f t="shared" si="4"/>
        <v>0</v>
      </c>
      <c r="I47" s="141">
        <f t="shared" si="4"/>
        <v>0</v>
      </c>
      <c r="J47" s="141">
        <f t="shared" si="4"/>
        <v>59112155.129999995</v>
      </c>
      <c r="K47" s="143">
        <f>SUM(K40:K46)</f>
        <v>0</v>
      </c>
      <c r="L47" s="141">
        <f>SUM(L40:L46)</f>
        <v>0</v>
      </c>
      <c r="M47" s="97">
        <f t="shared" si="0"/>
        <v>0</v>
      </c>
      <c r="N47" s="98">
        <f t="shared" si="1"/>
        <v>0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53090458.48</v>
      </c>
      <c r="D48" s="141">
        <f t="shared" si="5"/>
        <v>0</v>
      </c>
      <c r="E48" s="141">
        <f t="shared" si="5"/>
        <v>5826103.4799999995</v>
      </c>
      <c r="F48" s="141">
        <f t="shared" si="5"/>
        <v>1371719</v>
      </c>
      <c r="G48" s="141">
        <f t="shared" si="5"/>
        <v>1229134</v>
      </c>
      <c r="H48" s="141">
        <f t="shared" si="5"/>
        <v>0</v>
      </c>
      <c r="I48" s="141">
        <f t="shared" si="5"/>
        <v>0</v>
      </c>
      <c r="J48" s="141">
        <f t="shared" si="5"/>
        <v>61517414.95999999</v>
      </c>
      <c r="K48" s="143">
        <f>K32+K39+K47</f>
        <v>0</v>
      </c>
      <c r="L48" s="141">
        <f>L32+L39+L47</f>
        <v>0</v>
      </c>
      <c r="M48" s="97">
        <f t="shared" si="0"/>
        <v>0</v>
      </c>
      <c r="N48" s="98">
        <f t="shared" si="1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370723.85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48052.37</v>
      </c>
      <c r="F49" s="95">
        <f>'01M'!F49+'13M'!F49+'02M'!F49+'03M'!F49+'04M'!F49+'05M'!F49+'06M'!F49+'07M'!F49+'08M'!F49+'09M'!F49+'10M'!F49+'11M'!F49+'12M'!F49</f>
        <v>23400</v>
      </c>
      <c r="G49" s="95">
        <f>'01M'!G49+'13M'!G49+'02M'!G49+'03M'!G49+'04M'!G49+'05M'!G49+'06M'!G49+'07M'!G49+'08M'!G49+'09M'!G49+'10M'!G49+'11M'!G49+'12M'!G49</f>
        <v>0.04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442176.25999999995</v>
      </c>
      <c r="K49" s="142">
        <f>'01M'!K49+'13M'!K49+'02M'!K49+'03M'!K49+'04M'!K49+'05M'!K49+'06M'!K49+'07M'!K49+'08M'!K49+'09M'!K49+'10M'!K49+'11M'!K49+'12M'!K49</f>
        <v>0</v>
      </c>
      <c r="L49" s="96"/>
      <c r="M49" s="97">
        <f t="shared" si="0"/>
        <v>0</v>
      </c>
      <c r="N49" s="98">
        <f t="shared" si="1"/>
        <v>0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53461182.33</v>
      </c>
      <c r="D50" s="141">
        <f t="shared" si="6"/>
        <v>0</v>
      </c>
      <c r="E50" s="141">
        <f t="shared" si="6"/>
        <v>5874155.85</v>
      </c>
      <c r="F50" s="141">
        <f t="shared" si="6"/>
        <v>1395119</v>
      </c>
      <c r="G50" s="141">
        <f t="shared" si="6"/>
        <v>1229134.04</v>
      </c>
      <c r="H50" s="141">
        <f t="shared" si="6"/>
        <v>0</v>
      </c>
      <c r="I50" s="141">
        <f t="shared" si="6"/>
        <v>0</v>
      </c>
      <c r="J50" s="141">
        <f t="shared" si="6"/>
        <v>61959591.21999999</v>
      </c>
      <c r="K50" s="143">
        <f>K48+K49</f>
        <v>0</v>
      </c>
      <c r="L50" s="141">
        <f>L48+L49</f>
        <v>0</v>
      </c>
      <c r="M50" s="97">
        <f t="shared" si="0"/>
        <v>0</v>
      </c>
      <c r="N50" s="98">
        <f t="shared" si="1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91"/>
      <c r="M52" s="158"/>
      <c r="N52" s="159"/>
    </row>
    <row r="53" spans="1:14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58"/>
      <c r="N53" s="159"/>
    </row>
    <row r="54" spans="1:14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4" ht="12.75">
      <c r="A55" s="54"/>
      <c r="B55" s="55">
        <f aca="true" t="shared" si="7" ref="B55:B74"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5"/>
      <c r="M55" s="158"/>
      <c r="N55" s="159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131"/>
      <c r="K56" s="59"/>
      <c r="L56" s="59"/>
      <c r="M56" s="158"/>
      <c r="N56" s="159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131"/>
      <c r="K57" s="59"/>
      <c r="L57" s="59"/>
      <c r="M57" s="158"/>
      <c r="N57" s="159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58"/>
      <c r="N58" s="159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128"/>
      <c r="K59" s="55"/>
      <c r="L59" s="55"/>
      <c r="M59" s="158"/>
      <c r="N59" s="159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131"/>
      <c r="K60" s="59"/>
      <c r="L60" s="59"/>
      <c r="M60" s="158"/>
      <c r="N60" s="159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131"/>
      <c r="K61" s="59"/>
      <c r="L61" s="59"/>
      <c r="M61" s="158"/>
      <c r="N61" s="159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8"/>
      <c r="N62" s="159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128"/>
      <c r="K63" s="55"/>
      <c r="L63" s="55"/>
      <c r="M63" s="158"/>
      <c r="N63" s="159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131"/>
      <c r="K64" s="59"/>
      <c r="L64" s="59"/>
      <c r="M64" s="158"/>
      <c r="N64" s="159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131"/>
      <c r="K65" s="59"/>
      <c r="L65" s="59"/>
      <c r="M65" s="158"/>
      <c r="N65" s="159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8"/>
      <c r="N66" s="159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128"/>
      <c r="K67" s="55"/>
      <c r="L67" s="55"/>
      <c r="M67" s="158"/>
      <c r="N67" s="159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131"/>
      <c r="K68" s="59"/>
      <c r="L68" s="59"/>
      <c r="M68" s="158"/>
      <c r="N68" s="159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97"/>
      <c r="C76" s="197"/>
      <c r="D76" s="197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98"/>
      <c r="I77" s="198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193" t="s">
        <v>48</v>
      </c>
      <c r="I78" s="193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I2:J2"/>
    <mergeCell ref="I3:J3"/>
    <mergeCell ref="B76:D76"/>
    <mergeCell ref="H77:I77"/>
    <mergeCell ref="H78:I78"/>
    <mergeCell ref="H5:N5"/>
    <mergeCell ref="A5:F5"/>
    <mergeCell ref="A52:L52"/>
    <mergeCell ref="A53:A54"/>
    <mergeCell ref="K53:L53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PageLayoutView="0" workbookViewId="0" topLeftCell="A1">
      <selection activeCell="D63" sqref="D6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86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'01'!K23*0.29</f>
        <v>0</v>
      </c>
      <c r="D23" s="41"/>
      <c r="E23" s="41">
        <f>'01'!K23*0.04</f>
        <v>0</v>
      </c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'01'!K24*0.29</f>
        <v>32031.659999999996</v>
      </c>
      <c r="D24" s="41"/>
      <c r="E24" s="41">
        <f>'01'!K24*0.04</f>
        <v>4418.16</v>
      </c>
      <c r="F24" s="41"/>
      <c r="G24" s="41"/>
      <c r="H24" s="41"/>
      <c r="I24" s="41"/>
      <c r="J24" s="42">
        <f t="shared" si="0"/>
        <v>36449.81999999999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'01'!K25*0.29</f>
        <v>78859.98999999999</v>
      </c>
      <c r="D25" s="41"/>
      <c r="E25" s="41">
        <f>'01'!K25*0.04</f>
        <v>10877.24</v>
      </c>
      <c r="F25" s="41"/>
      <c r="G25" s="41"/>
      <c r="H25" s="41"/>
      <c r="I25" s="41"/>
      <c r="J25" s="42">
        <f t="shared" si="0"/>
        <v>89737.23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f>'01'!K27*0.29</f>
        <v>49967</v>
      </c>
      <c r="D27" s="41"/>
      <c r="E27" s="41">
        <f>'01'!K27*0.04</f>
        <v>6892</v>
      </c>
      <c r="F27" s="41"/>
      <c r="G27" s="41"/>
      <c r="H27" s="41"/>
      <c r="I27" s="41"/>
      <c r="J27" s="42">
        <f t="shared" si="0"/>
        <v>56859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f>'01'!K29*0.29</f>
        <v>50266.57</v>
      </c>
      <c r="D29" s="41"/>
      <c r="E29" s="41">
        <f>'01'!K29*0.04</f>
        <v>6933.32</v>
      </c>
      <c r="F29" s="41"/>
      <c r="G29" s="41"/>
      <c r="H29" s="41"/>
      <c r="I29" s="41"/>
      <c r="J29" s="42">
        <f t="shared" si="0"/>
        <v>57199.89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211125.22</v>
      </c>
      <c r="D32" s="45">
        <f>SUM(D12:D31)</f>
        <v>0</v>
      </c>
      <c r="E32" s="45">
        <f t="shared" si="1"/>
        <v>29120.72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240245.94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f>'01'!K42*0.29</f>
        <v>160124.37</v>
      </c>
      <c r="D42" s="41"/>
      <c r="E42" s="41">
        <f>'01'!K42*0.04</f>
        <v>22086.12</v>
      </c>
      <c r="F42" s="41">
        <f>1950*'01'!M42</f>
        <v>1950</v>
      </c>
      <c r="G42" s="41"/>
      <c r="H42" s="41"/>
      <c r="I42" s="41"/>
      <c r="J42" s="42">
        <f t="shared" si="0"/>
        <v>184160.49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f>'01'!K43*0.29</f>
        <v>136586.22999999998</v>
      </c>
      <c r="D43" s="41"/>
      <c r="E43" s="41">
        <f>'01'!K43*0.04</f>
        <v>18839.48</v>
      </c>
      <c r="F43" s="41">
        <f>1950*'01'!M43</f>
        <v>1950</v>
      </c>
      <c r="G43" s="41"/>
      <c r="H43" s="41"/>
      <c r="I43" s="41"/>
      <c r="J43" s="42">
        <f t="shared" si="0"/>
        <v>157375.71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'01'!K44*0.29</f>
        <v>497044.92</v>
      </c>
      <c r="D44" s="41"/>
      <c r="E44" s="41">
        <f>'01'!K44*0.04</f>
        <v>68557.92</v>
      </c>
      <c r="F44" s="41">
        <f>1950*'01'!M44</f>
        <v>7800</v>
      </c>
      <c r="G44" s="41"/>
      <c r="H44" s="41"/>
      <c r="I44" s="41"/>
      <c r="J44" s="42">
        <f t="shared" si="0"/>
        <v>573402.84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f>'01'!K45*0.29</f>
        <v>1219281.7999999998</v>
      </c>
      <c r="D45" s="41"/>
      <c r="E45" s="41">
        <f>'01'!K45*0.04</f>
        <v>168176.80000000002</v>
      </c>
      <c r="F45" s="41">
        <f>1950*'01'!M45</f>
        <v>27300</v>
      </c>
      <c r="G45" s="41"/>
      <c r="H45" s="41"/>
      <c r="I45" s="41"/>
      <c r="J45" s="42">
        <f t="shared" si="0"/>
        <v>1414758.5999999999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3195596</v>
      </c>
      <c r="D46" s="41"/>
      <c r="E46" s="41">
        <v>179221</v>
      </c>
      <c r="F46" s="41">
        <v>153270</v>
      </c>
      <c r="G46" s="41">
        <v>221240</v>
      </c>
      <c r="H46" s="41"/>
      <c r="I46" s="41"/>
      <c r="J46" s="42">
        <f t="shared" si="0"/>
        <v>3749327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5208633.32</v>
      </c>
      <c r="D47" s="45">
        <f>SUM(D40:D46)</f>
        <v>0</v>
      </c>
      <c r="E47" s="45">
        <f t="shared" si="3"/>
        <v>456881.32</v>
      </c>
      <c r="F47" s="45">
        <f t="shared" si="3"/>
        <v>192270</v>
      </c>
      <c r="G47" s="45">
        <f t="shared" si="3"/>
        <v>221240</v>
      </c>
      <c r="H47" s="45">
        <f t="shared" si="3"/>
        <v>0</v>
      </c>
      <c r="I47" s="45">
        <f t="shared" si="3"/>
        <v>0</v>
      </c>
      <c r="J47" s="42">
        <f t="shared" si="0"/>
        <v>6079024.640000001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5419758.54</v>
      </c>
      <c r="D48" s="45">
        <f>D32+D39+D47</f>
        <v>0</v>
      </c>
      <c r="E48" s="45">
        <f t="shared" si="4"/>
        <v>486002.04000000004</v>
      </c>
      <c r="F48" s="45">
        <f t="shared" si="4"/>
        <v>192270</v>
      </c>
      <c r="G48" s="45">
        <f t="shared" si="4"/>
        <v>221240</v>
      </c>
      <c r="H48" s="45">
        <f t="shared" si="4"/>
        <v>0</v>
      </c>
      <c r="I48" s="45">
        <f t="shared" si="4"/>
        <v>0</v>
      </c>
      <c r="J48" s="42">
        <f t="shared" si="0"/>
        <v>6319270.58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1">
        <f>'01'!K49*0.29</f>
        <v>55532.67999999999</v>
      </c>
      <c r="D49" s="41"/>
      <c r="E49" s="41">
        <f>'01'!K49*0.04</f>
        <v>7659.68</v>
      </c>
      <c r="F49" s="49">
        <v>3900</v>
      </c>
      <c r="G49" s="49"/>
      <c r="H49" s="49"/>
      <c r="I49" s="49"/>
      <c r="J49" s="42">
        <f t="shared" si="0"/>
        <v>67092.35999999999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5475291.22</v>
      </c>
      <c r="D50" s="45">
        <f>D48+D49</f>
        <v>0</v>
      </c>
      <c r="E50" s="45">
        <f t="shared" si="5"/>
        <v>493661.72000000003</v>
      </c>
      <c r="F50" s="45">
        <f t="shared" si="5"/>
        <v>196170</v>
      </c>
      <c r="G50" s="45">
        <f t="shared" si="5"/>
        <v>221240</v>
      </c>
      <c r="H50" s="45">
        <f t="shared" si="5"/>
        <v>0</v>
      </c>
      <c r="I50" s="45">
        <f t="shared" si="5"/>
        <v>0</v>
      </c>
      <c r="J50" s="42">
        <f t="shared" si="0"/>
        <v>6386362.9399999995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 t="s">
        <v>210</v>
      </c>
      <c r="I61" s="185"/>
    </row>
    <row r="62" spans="8:9" ht="12.75">
      <c r="H62" s="184" t="s">
        <v>48</v>
      </c>
      <c r="I62" s="184"/>
    </row>
  </sheetData>
  <sheetProtection/>
  <mergeCells count="10">
    <mergeCell ref="K53:L53"/>
    <mergeCell ref="A52:L52"/>
    <mergeCell ref="H62:I62"/>
    <mergeCell ref="A5:E5"/>
    <mergeCell ref="G5:J5"/>
    <mergeCell ref="A53:A54"/>
    <mergeCell ref="H2:I2"/>
    <mergeCell ref="H3:I3"/>
    <mergeCell ref="B60:E60"/>
    <mergeCell ref="H61:I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PageLayoutView="0" workbookViewId="0" topLeftCell="A7">
      <pane xSplit="3" ySplit="5" topLeftCell="D27" activePane="bottomRight" state="frozen"/>
      <selection pane="topLeft" activeCell="A7" sqref="A7"/>
      <selection pane="topRight" activeCell="D7" sqref="D7"/>
      <selection pane="bottomLeft" activeCell="A12" sqref="A12"/>
      <selection pane="bottomRight" activeCell="E45" sqref="E45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87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60720</v>
      </c>
      <c r="D23" s="41"/>
      <c r="E23" s="41"/>
      <c r="F23" s="41"/>
      <c r="G23" s="41"/>
      <c r="H23" s="41"/>
      <c r="I23" s="41"/>
      <c r="J23" s="41"/>
      <c r="K23" s="42">
        <f t="shared" si="0"/>
        <v>60720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53323</v>
      </c>
      <c r="D24" s="41"/>
      <c r="E24" s="41"/>
      <c r="F24" s="41"/>
      <c r="G24" s="41"/>
      <c r="H24" s="41"/>
      <c r="I24" s="41"/>
      <c r="J24" s="41"/>
      <c r="K24" s="42">
        <f t="shared" si="0"/>
        <v>53323</v>
      </c>
      <c r="L24" s="41"/>
      <c r="M24" s="41">
        <v>1</v>
      </c>
      <c r="N24" s="41">
        <v>1</v>
      </c>
    </row>
    <row r="25" spans="1:14" ht="12.75">
      <c r="A25" s="39" t="s">
        <v>33</v>
      </c>
      <c r="B25" s="40">
        <v>84</v>
      </c>
      <c r="C25" s="41">
        <v>193669</v>
      </c>
      <c r="D25" s="41"/>
      <c r="E25" s="41"/>
      <c r="F25" s="41"/>
      <c r="G25" s="41"/>
      <c r="H25" s="41"/>
      <c r="I25" s="41"/>
      <c r="J25" s="41"/>
      <c r="K25" s="42">
        <f t="shared" si="0"/>
        <v>193669</v>
      </c>
      <c r="L25" s="41"/>
      <c r="M25" s="41">
        <v>4</v>
      </c>
      <c r="N25" s="41">
        <v>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38116</v>
      </c>
      <c r="D27" s="41"/>
      <c r="E27" s="41"/>
      <c r="F27" s="41"/>
      <c r="G27" s="41"/>
      <c r="H27" s="41"/>
      <c r="I27" s="41"/>
      <c r="J27" s="41"/>
      <c r="K27" s="42">
        <f t="shared" si="0"/>
        <v>38116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54139</v>
      </c>
      <c r="D29" s="41"/>
      <c r="E29" s="41"/>
      <c r="F29" s="41"/>
      <c r="G29" s="41"/>
      <c r="H29" s="41"/>
      <c r="I29" s="41"/>
      <c r="J29" s="41"/>
      <c r="K29" s="42">
        <f t="shared" si="0"/>
        <v>54139</v>
      </c>
      <c r="L29" s="41"/>
      <c r="M29" s="41">
        <v>2</v>
      </c>
      <c r="N29" s="41">
        <v>2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399967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399967</v>
      </c>
      <c r="L32" s="45">
        <f>SUM(L12:L31)</f>
        <v>0</v>
      </c>
      <c r="M32" s="45">
        <f>SUM(M12:M31)</f>
        <v>9</v>
      </c>
      <c r="N32" s="45">
        <f>SUM(N12:N31)</f>
        <v>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352982</v>
      </c>
      <c r="D42" s="41"/>
      <c r="E42" s="41"/>
      <c r="F42" s="41"/>
      <c r="G42" s="41"/>
      <c r="H42" s="41"/>
      <c r="I42" s="41"/>
      <c r="J42" s="41"/>
      <c r="K42" s="42">
        <f t="shared" si="0"/>
        <v>352982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271310</v>
      </c>
      <c r="D43" s="41"/>
      <c r="E43" s="41"/>
      <c r="F43" s="41"/>
      <c r="G43" s="41"/>
      <c r="H43" s="41"/>
      <c r="I43" s="41"/>
      <c r="J43" s="41"/>
      <c r="K43" s="42">
        <f t="shared" si="0"/>
        <v>271310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943331</v>
      </c>
      <c r="D44" s="41"/>
      <c r="E44" s="41"/>
      <c r="F44" s="41"/>
      <c r="G44" s="41"/>
      <c r="H44" s="41"/>
      <c r="I44" s="41"/>
      <c r="J44" s="41"/>
      <c r="K44" s="42">
        <f t="shared" si="0"/>
        <v>943331</v>
      </c>
      <c r="L44" s="41"/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2043901</v>
      </c>
      <c r="D45" s="41"/>
      <c r="E45" s="41"/>
      <c r="F45" s="41"/>
      <c r="G45" s="41"/>
      <c r="H45" s="41"/>
      <c r="I45" s="41"/>
      <c r="J45" s="41"/>
      <c r="K45" s="42">
        <f t="shared" si="0"/>
        <v>2043901</v>
      </c>
      <c r="L45" s="41"/>
      <c r="M45" s="41">
        <v>14</v>
      </c>
      <c r="N45" s="41">
        <v>14</v>
      </c>
    </row>
    <row r="46" spans="1:14" ht="12.75">
      <c r="A46" s="48" t="s">
        <v>63</v>
      </c>
      <c r="B46" s="40">
        <v>120</v>
      </c>
      <c r="C46" s="41">
        <v>3498017</v>
      </c>
      <c r="D46" s="41"/>
      <c r="E46" s="41"/>
      <c r="F46" s="41"/>
      <c r="G46" s="41"/>
      <c r="H46" s="41"/>
      <c r="I46" s="41"/>
      <c r="J46" s="41"/>
      <c r="K46" s="42">
        <f t="shared" si="0"/>
        <v>3498017</v>
      </c>
      <c r="L46" s="41"/>
      <c r="M46" s="41">
        <v>82</v>
      </c>
      <c r="N46" s="41">
        <v>82</v>
      </c>
    </row>
    <row r="47" spans="1:14" ht="12.75">
      <c r="A47" s="44" t="s">
        <v>74</v>
      </c>
      <c r="B47" s="45">
        <v>121</v>
      </c>
      <c r="C47" s="45">
        <f>SUM(C40:C46)</f>
        <v>7109541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7109541</v>
      </c>
      <c r="L47" s="45">
        <f>SUM(L40:L46)</f>
        <v>0</v>
      </c>
      <c r="M47" s="45">
        <f>SUM(M40:M46)</f>
        <v>102</v>
      </c>
      <c r="N47" s="45">
        <f>SUM(N40:N46)</f>
        <v>102</v>
      </c>
    </row>
    <row r="48" spans="1:14" ht="12.75">
      <c r="A48" s="44" t="s">
        <v>119</v>
      </c>
      <c r="B48" s="45">
        <v>152</v>
      </c>
      <c r="C48" s="45">
        <f>C32+C39+C47</f>
        <v>7509508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7509508</v>
      </c>
      <c r="L48" s="45">
        <f>L32+L39+L47</f>
        <v>0</v>
      </c>
      <c r="M48" s="45">
        <f>M32+M39+M47</f>
        <v>111</v>
      </c>
      <c r="N48" s="45">
        <f>N32+N39+N47</f>
        <v>111</v>
      </c>
    </row>
    <row r="49" spans="1:14" ht="12.75">
      <c r="A49" s="44" t="s">
        <v>51</v>
      </c>
      <c r="B49" s="45">
        <v>158</v>
      </c>
      <c r="C49" s="49">
        <v>77063</v>
      </c>
      <c r="D49" s="49"/>
      <c r="E49" s="49"/>
      <c r="F49" s="49"/>
      <c r="G49" s="49"/>
      <c r="H49" s="49"/>
      <c r="I49" s="49"/>
      <c r="J49" s="49"/>
      <c r="K49" s="42">
        <f t="shared" si="0"/>
        <v>77063</v>
      </c>
      <c r="L49" s="49"/>
      <c r="M49" s="49">
        <v>1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7586571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7586571</v>
      </c>
      <c r="L50" s="45">
        <f>L48+L49</f>
        <v>0</v>
      </c>
      <c r="M50" s="45">
        <f>M48+M49</f>
        <v>112</v>
      </c>
      <c r="N50" s="45">
        <f>N48+N49</f>
        <v>112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 t="s">
        <v>210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PageLayoutView="0" workbookViewId="0" topLeftCell="A7">
      <selection activeCell="H62" sqref="H62:I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164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'13'!K23*0.29</f>
        <v>17608.8</v>
      </c>
      <c r="D23" s="41"/>
      <c r="E23" s="41">
        <f>'13'!K23*0.04</f>
        <v>2428.8</v>
      </c>
      <c r="F23" s="41"/>
      <c r="G23" s="41"/>
      <c r="H23" s="41"/>
      <c r="I23" s="41"/>
      <c r="J23" s="42">
        <f t="shared" si="0"/>
        <v>20037.6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'13'!K24*0.29</f>
        <v>15463.669999999998</v>
      </c>
      <c r="D24" s="41"/>
      <c r="E24" s="41">
        <f>'13'!K24*0.04</f>
        <v>2132.92</v>
      </c>
      <c r="F24" s="41"/>
      <c r="G24" s="41"/>
      <c r="H24" s="41"/>
      <c r="I24" s="41"/>
      <c r="J24" s="42">
        <f t="shared" si="0"/>
        <v>17596.589999999997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'13'!K25*0.29</f>
        <v>56164.009999999995</v>
      </c>
      <c r="D25" s="41"/>
      <c r="E25" s="41">
        <f>'13'!K25*0.04</f>
        <v>7746.76</v>
      </c>
      <c r="F25" s="41"/>
      <c r="G25" s="41"/>
      <c r="H25" s="41"/>
      <c r="I25" s="41"/>
      <c r="J25" s="42">
        <f t="shared" si="0"/>
        <v>63910.77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f>'13'!K27*0.29</f>
        <v>11053.64</v>
      </c>
      <c r="D27" s="41"/>
      <c r="E27" s="41">
        <f>'13'!K27*0.04</f>
        <v>1524.64</v>
      </c>
      <c r="F27" s="41"/>
      <c r="G27" s="41"/>
      <c r="H27" s="41"/>
      <c r="I27" s="41"/>
      <c r="J27" s="42">
        <f t="shared" si="0"/>
        <v>12578.279999999999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f>'13'!K29*0.29</f>
        <v>15700.31</v>
      </c>
      <c r="D29" s="41"/>
      <c r="E29" s="41">
        <f>'13'!K29*0.04</f>
        <v>2165.56</v>
      </c>
      <c r="F29" s="41"/>
      <c r="G29" s="41"/>
      <c r="H29" s="41"/>
      <c r="I29" s="41"/>
      <c r="J29" s="42">
        <f t="shared" si="0"/>
        <v>17865.87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115990.43</v>
      </c>
      <c r="D32" s="45">
        <f>SUM(D12:D31)</f>
        <v>0</v>
      </c>
      <c r="E32" s="45">
        <f t="shared" si="1"/>
        <v>15998.679999999998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131989.11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f>'13'!K42*0.29</f>
        <v>102364.78</v>
      </c>
      <c r="D42" s="41"/>
      <c r="E42" s="41">
        <f>'13'!K42*0.04</f>
        <v>14119.28</v>
      </c>
      <c r="F42" s="41"/>
      <c r="G42" s="41"/>
      <c r="H42" s="41"/>
      <c r="I42" s="41"/>
      <c r="J42" s="42">
        <f t="shared" si="0"/>
        <v>116484.06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f>'13'!K43*0.29</f>
        <v>78679.9</v>
      </c>
      <c r="D43" s="41"/>
      <c r="E43" s="41">
        <f>'13'!K43*0.04</f>
        <v>10852.4</v>
      </c>
      <c r="F43" s="41"/>
      <c r="G43" s="41"/>
      <c r="H43" s="41"/>
      <c r="I43" s="41"/>
      <c r="J43" s="42">
        <f t="shared" si="0"/>
        <v>89532.29999999999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'13'!K44*0.29</f>
        <v>273565.99</v>
      </c>
      <c r="D44" s="41"/>
      <c r="E44" s="41">
        <f>'13'!K44*0.04</f>
        <v>37733.24</v>
      </c>
      <c r="F44" s="41"/>
      <c r="G44" s="41"/>
      <c r="H44" s="41"/>
      <c r="I44" s="41"/>
      <c r="J44" s="42">
        <f t="shared" si="0"/>
        <v>311299.23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f>'13'!K45*0.29</f>
        <v>592731.2899999999</v>
      </c>
      <c r="D45" s="41"/>
      <c r="E45" s="41">
        <f>'13'!K45*0.04</f>
        <v>81756.04000000001</v>
      </c>
      <c r="F45" s="41"/>
      <c r="G45" s="41"/>
      <c r="H45" s="41"/>
      <c r="I45" s="41"/>
      <c r="J45" s="42">
        <f t="shared" si="0"/>
        <v>674487.33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f>'13'!K46*0.29</f>
        <v>1014424.9299999999</v>
      </c>
      <c r="D46" s="41"/>
      <c r="E46" s="41">
        <f>'13'!K46*0.04</f>
        <v>139920.68</v>
      </c>
      <c r="F46" s="41"/>
      <c r="G46" s="41"/>
      <c r="H46" s="41"/>
      <c r="I46" s="41"/>
      <c r="J46" s="42">
        <f t="shared" si="0"/>
        <v>1154345.6099999999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2061766.89</v>
      </c>
      <c r="D47" s="45">
        <f>SUM(D40:D46)</f>
        <v>0</v>
      </c>
      <c r="E47" s="45">
        <f t="shared" si="3"/>
        <v>284381.64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2346148.53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2177757.32</v>
      </c>
      <c r="D48" s="45">
        <f>D32+D39+D47</f>
        <v>0</v>
      </c>
      <c r="E48" s="45">
        <f t="shared" si="4"/>
        <v>300380.32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2478137.6399999997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1">
        <f>'13'!K49*0.29</f>
        <v>22348.269999999997</v>
      </c>
      <c r="D49" s="41"/>
      <c r="E49" s="41">
        <f>'13'!M49*0.29</f>
        <v>0.29</v>
      </c>
      <c r="F49" s="41"/>
      <c r="G49" s="41">
        <f>'13'!M49*0.04</f>
        <v>0.04</v>
      </c>
      <c r="H49" s="49"/>
      <c r="I49" s="49"/>
      <c r="J49" s="42">
        <f t="shared" si="0"/>
        <v>22348.6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2200105.59</v>
      </c>
      <c r="D50" s="45">
        <f>D48+D49</f>
        <v>0</v>
      </c>
      <c r="E50" s="45">
        <f t="shared" si="5"/>
        <v>300380.61</v>
      </c>
      <c r="F50" s="45">
        <f t="shared" si="5"/>
        <v>0</v>
      </c>
      <c r="G50" s="45">
        <f t="shared" si="5"/>
        <v>0.04</v>
      </c>
      <c r="H50" s="45">
        <f t="shared" si="5"/>
        <v>0</v>
      </c>
      <c r="I50" s="45">
        <f t="shared" si="5"/>
        <v>0</v>
      </c>
      <c r="J50" s="42">
        <f t="shared" si="0"/>
        <v>2500486.2399999998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 t="s">
        <v>210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PageLayoutView="0" workbookViewId="0" topLeftCell="F22">
      <selection activeCell="L47" sqref="L4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88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108890</v>
      </c>
      <c r="D23" s="41"/>
      <c r="E23" s="41"/>
      <c r="F23" s="41"/>
      <c r="G23" s="41"/>
      <c r="H23" s="41"/>
      <c r="I23" s="41"/>
      <c r="J23" s="41"/>
      <c r="K23" s="42">
        <f t="shared" si="0"/>
        <v>108890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111198</v>
      </c>
      <c r="D24" s="41"/>
      <c r="E24" s="41"/>
      <c r="F24" s="41"/>
      <c r="G24" s="41"/>
      <c r="H24" s="41"/>
      <c r="I24" s="41"/>
      <c r="J24" s="41"/>
      <c r="K24" s="42">
        <f t="shared" si="0"/>
        <v>111198</v>
      </c>
      <c r="L24" s="41"/>
      <c r="M24" s="41">
        <v>1</v>
      </c>
      <c r="N24" s="41">
        <v>1</v>
      </c>
    </row>
    <row r="25" spans="1:14" ht="12.75">
      <c r="A25" s="39" t="s">
        <v>33</v>
      </c>
      <c r="B25" s="40">
        <v>84</v>
      </c>
      <c r="C25" s="41">
        <v>397761</v>
      </c>
      <c r="D25" s="41"/>
      <c r="E25" s="41"/>
      <c r="F25" s="41"/>
      <c r="G25" s="41"/>
      <c r="H25" s="41"/>
      <c r="I25" s="41"/>
      <c r="J25" s="41"/>
      <c r="K25" s="42">
        <f t="shared" si="0"/>
        <v>397761</v>
      </c>
      <c r="L25" s="41"/>
      <c r="M25" s="41">
        <v>4</v>
      </c>
      <c r="N25" s="41">
        <v>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168892</v>
      </c>
      <c r="D27" s="41"/>
      <c r="E27" s="41"/>
      <c r="F27" s="41">
        <v>10000</v>
      </c>
      <c r="G27" s="41"/>
      <c r="H27" s="41"/>
      <c r="I27" s="41"/>
      <c r="J27" s="41"/>
      <c r="K27" s="42">
        <f t="shared" si="0"/>
        <v>178892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180158</v>
      </c>
      <c r="D29" s="41"/>
      <c r="E29" s="41"/>
      <c r="F29" s="41"/>
      <c r="G29" s="41"/>
      <c r="H29" s="41"/>
      <c r="I29" s="41"/>
      <c r="J29" s="41"/>
      <c r="K29" s="42">
        <f t="shared" si="0"/>
        <v>180158</v>
      </c>
      <c r="L29" s="41"/>
      <c r="M29" s="41">
        <v>2</v>
      </c>
      <c r="N29" s="41">
        <v>2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966899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10000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976899</v>
      </c>
      <c r="L32" s="45">
        <f>SUM(L12:L31)</f>
        <v>0</v>
      </c>
      <c r="M32" s="45">
        <f>SUM(M12:M31)</f>
        <v>9</v>
      </c>
      <c r="N32" s="45">
        <f>SUM(N12:N31)</f>
        <v>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324003</v>
      </c>
      <c r="D42" s="41">
        <v>29522</v>
      </c>
      <c r="E42" s="41">
        <v>84349</v>
      </c>
      <c r="F42" s="41">
        <v>5272</v>
      </c>
      <c r="G42" s="41">
        <v>90675</v>
      </c>
      <c r="H42" s="41"/>
      <c r="I42" s="41"/>
      <c r="J42" s="41">
        <v>42841</v>
      </c>
      <c r="K42" s="42">
        <f t="shared" si="0"/>
        <v>576662</v>
      </c>
      <c r="L42" s="41">
        <v>48961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301853</v>
      </c>
      <c r="D43" s="41">
        <v>22141</v>
      </c>
      <c r="E43" s="41">
        <v>79077</v>
      </c>
      <c r="F43" s="41"/>
      <c r="G43" s="41">
        <v>52718</v>
      </c>
      <c r="H43" s="41"/>
      <c r="I43" s="41"/>
      <c r="J43" s="41">
        <v>38264</v>
      </c>
      <c r="K43" s="42">
        <f t="shared" si="0"/>
        <v>494053</v>
      </c>
      <c r="L43" s="41">
        <v>41637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1146211</v>
      </c>
      <c r="D44" s="41">
        <v>97310</v>
      </c>
      <c r="E44" s="41">
        <v>302580</v>
      </c>
      <c r="F44" s="41">
        <v>3865</v>
      </c>
      <c r="G44" s="41">
        <v>117992</v>
      </c>
      <c r="H44" s="41">
        <v>31457</v>
      </c>
      <c r="I44" s="41"/>
      <c r="J44" s="41">
        <v>137610</v>
      </c>
      <c r="K44" s="42">
        <f t="shared" si="0"/>
        <v>1837025</v>
      </c>
      <c r="L44" s="41">
        <v>166973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2431444</v>
      </c>
      <c r="D45" s="41">
        <v>259002</v>
      </c>
      <c r="E45" s="41">
        <v>635169</v>
      </c>
      <c r="F45" s="41">
        <v>77320</v>
      </c>
      <c r="G45" s="41">
        <v>106567</v>
      </c>
      <c r="H45" s="41"/>
      <c r="I45" s="41"/>
      <c r="J45" s="41">
        <v>314217</v>
      </c>
      <c r="K45" s="42">
        <f t="shared" si="0"/>
        <v>3823719</v>
      </c>
      <c r="L45" s="41">
        <v>734233</v>
      </c>
      <c r="M45" s="41">
        <v>14</v>
      </c>
      <c r="N45" s="41">
        <v>14</v>
      </c>
    </row>
    <row r="46" spans="1:14" ht="12.75">
      <c r="A46" s="48" t="s">
        <v>63</v>
      </c>
      <c r="B46" s="40">
        <v>120</v>
      </c>
      <c r="C46" s="41">
        <v>10152500</v>
      </c>
      <c r="D46" s="41">
        <v>2770713</v>
      </c>
      <c r="E46" s="41">
        <v>2170577</v>
      </c>
      <c r="F46" s="41">
        <v>60602</v>
      </c>
      <c r="G46" s="41">
        <v>1837992</v>
      </c>
      <c r="H46" s="41"/>
      <c r="I46" s="41">
        <v>1032251</v>
      </c>
      <c r="J46" s="41">
        <v>1032251</v>
      </c>
      <c r="K46" s="42">
        <f t="shared" si="0"/>
        <v>19056886</v>
      </c>
      <c r="L46" s="41">
        <v>2089564</v>
      </c>
      <c r="M46" s="41">
        <v>82</v>
      </c>
      <c r="N46" s="41">
        <v>82</v>
      </c>
    </row>
    <row r="47" spans="1:14" ht="12.75">
      <c r="A47" s="44" t="s">
        <v>74</v>
      </c>
      <c r="B47" s="45">
        <v>121</v>
      </c>
      <c r="C47" s="45">
        <f>SUM(C40:C46)</f>
        <v>14356011</v>
      </c>
      <c r="D47" s="45">
        <f aca="true" t="shared" si="3" ref="D47:J47">SUM(D40:D46)</f>
        <v>3178688</v>
      </c>
      <c r="E47" s="45">
        <f t="shared" si="3"/>
        <v>3271752</v>
      </c>
      <c r="F47" s="45">
        <f t="shared" si="3"/>
        <v>147059</v>
      </c>
      <c r="G47" s="45">
        <f t="shared" si="3"/>
        <v>2205944</v>
      </c>
      <c r="H47" s="45">
        <f t="shared" si="3"/>
        <v>31457</v>
      </c>
      <c r="I47" s="45">
        <f t="shared" si="3"/>
        <v>1032251</v>
      </c>
      <c r="J47" s="45">
        <f t="shared" si="3"/>
        <v>1565183</v>
      </c>
      <c r="K47" s="42">
        <f t="shared" si="0"/>
        <v>25788345</v>
      </c>
      <c r="L47" s="45">
        <f>SUM(L40:L46)</f>
        <v>3081368</v>
      </c>
      <c r="M47" s="45">
        <f>SUM(M40:M46)</f>
        <v>102</v>
      </c>
      <c r="N47" s="45">
        <f>SUM(N40:N46)</f>
        <v>102</v>
      </c>
    </row>
    <row r="48" spans="1:14" ht="12.75">
      <c r="A48" s="44" t="s">
        <v>119</v>
      </c>
      <c r="B48" s="45">
        <v>152</v>
      </c>
      <c r="C48" s="45">
        <f>C32+C39+C47</f>
        <v>15322910</v>
      </c>
      <c r="D48" s="45">
        <f aca="true" t="shared" si="4" ref="D48:J48">D32+D39+D47</f>
        <v>3178688</v>
      </c>
      <c r="E48" s="45">
        <f t="shared" si="4"/>
        <v>3271752</v>
      </c>
      <c r="F48" s="45">
        <f t="shared" si="4"/>
        <v>157059</v>
      </c>
      <c r="G48" s="45">
        <f t="shared" si="4"/>
        <v>2205944</v>
      </c>
      <c r="H48" s="45">
        <f t="shared" si="4"/>
        <v>31457</v>
      </c>
      <c r="I48" s="45">
        <f t="shared" si="4"/>
        <v>1032251</v>
      </c>
      <c r="J48" s="45">
        <f t="shared" si="4"/>
        <v>1565183</v>
      </c>
      <c r="K48" s="42">
        <f t="shared" si="0"/>
        <v>26765244</v>
      </c>
      <c r="L48" s="45">
        <f>L32+L39+L47</f>
        <v>3081368</v>
      </c>
      <c r="M48" s="45">
        <f>M32+M39+M47</f>
        <v>111</v>
      </c>
      <c r="N48" s="45">
        <f>N32+N39+N47</f>
        <v>111</v>
      </c>
    </row>
    <row r="49" spans="1:14" ht="12.75">
      <c r="A49" s="44" t="s">
        <v>51</v>
      </c>
      <c r="B49" s="45">
        <v>158</v>
      </c>
      <c r="C49" s="49">
        <v>197484</v>
      </c>
      <c r="D49" s="49"/>
      <c r="E49" s="49"/>
      <c r="F49" s="49"/>
      <c r="G49" s="49"/>
      <c r="H49" s="49"/>
      <c r="I49" s="49"/>
      <c r="J49" s="49">
        <v>13692</v>
      </c>
      <c r="K49" s="42">
        <f t="shared" si="0"/>
        <v>211176</v>
      </c>
      <c r="L49" s="49"/>
      <c r="M49" s="49">
        <v>1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15520394</v>
      </c>
      <c r="D50" s="45">
        <f aca="true" t="shared" si="5" ref="D50:J50">D48+D49</f>
        <v>3178688</v>
      </c>
      <c r="E50" s="45">
        <f t="shared" si="5"/>
        <v>3271752</v>
      </c>
      <c r="F50" s="45">
        <f t="shared" si="5"/>
        <v>157059</v>
      </c>
      <c r="G50" s="45">
        <f t="shared" si="5"/>
        <v>2205944</v>
      </c>
      <c r="H50" s="45">
        <f t="shared" si="5"/>
        <v>31457</v>
      </c>
      <c r="I50" s="45">
        <f t="shared" si="5"/>
        <v>1032251</v>
      </c>
      <c r="J50" s="45">
        <f t="shared" si="5"/>
        <v>1578875</v>
      </c>
      <c r="K50" s="42">
        <f t="shared" si="0"/>
        <v>26976420</v>
      </c>
      <c r="L50" s="45">
        <f>L48+L49</f>
        <v>3081368</v>
      </c>
      <c r="M50" s="45">
        <f>M48+M49</f>
        <v>112</v>
      </c>
      <c r="N50" s="45">
        <f>N48+N49</f>
        <v>112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96457</v>
      </c>
      <c r="D55" s="55">
        <v>9881</v>
      </c>
      <c r="E55" s="55">
        <v>28937</v>
      </c>
      <c r="F55" s="55">
        <v>3529</v>
      </c>
      <c r="G55" s="55">
        <v>9410</v>
      </c>
      <c r="H55" s="55">
        <v>148209</v>
      </c>
      <c r="I55" s="55"/>
      <c r="J55" s="55"/>
      <c r="K55" s="116">
        <f>SUM(C55:J55)</f>
        <v>296423</v>
      </c>
      <c r="L55" s="55"/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 t="s">
        <v>210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PageLayoutView="0" workbookViewId="0" topLeftCell="A7">
      <selection activeCell="H62" sqref="H62:I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165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'02'!K23*0.29</f>
        <v>31578.1</v>
      </c>
      <c r="D23" s="41"/>
      <c r="E23" s="41">
        <f>'02'!K23*0.04</f>
        <v>4355.6</v>
      </c>
      <c r="F23" s="41">
        <v>1950</v>
      </c>
      <c r="G23" s="41"/>
      <c r="H23" s="41"/>
      <c r="I23" s="41"/>
      <c r="J23" s="42">
        <f t="shared" si="0"/>
        <v>37883.7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'02'!K24*0.29</f>
        <v>32247.42</v>
      </c>
      <c r="D24" s="41"/>
      <c r="E24" s="41">
        <f>'02'!K24*0.04</f>
        <v>4447.92</v>
      </c>
      <c r="F24" s="41">
        <v>1950</v>
      </c>
      <c r="G24" s="41"/>
      <c r="H24" s="41"/>
      <c r="I24" s="41"/>
      <c r="J24" s="42">
        <f t="shared" si="0"/>
        <v>38645.34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'02'!K25*0.29</f>
        <v>115350.68999999999</v>
      </c>
      <c r="D25" s="41"/>
      <c r="E25" s="41">
        <f>'02'!K25*0.04</f>
        <v>15910.44</v>
      </c>
      <c r="F25" s="41">
        <f>1950*4</f>
        <v>7800</v>
      </c>
      <c r="G25" s="41"/>
      <c r="H25" s="41"/>
      <c r="I25" s="41"/>
      <c r="J25" s="42">
        <f t="shared" si="0"/>
        <v>139061.12999999998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f>'02'!K27*0.29</f>
        <v>51878.67999999999</v>
      </c>
      <c r="D27" s="41"/>
      <c r="E27" s="41">
        <f>'02'!K27*0.04</f>
        <v>7155.68</v>
      </c>
      <c r="F27" s="41">
        <v>1950</v>
      </c>
      <c r="G27" s="41"/>
      <c r="H27" s="41"/>
      <c r="I27" s="41"/>
      <c r="J27" s="42">
        <f t="shared" si="0"/>
        <v>60984.35999999999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f>'02'!K29*0.29</f>
        <v>52245.82</v>
      </c>
      <c r="D29" s="41"/>
      <c r="E29" s="41">
        <f>'02'!K29*0.04</f>
        <v>7206.32</v>
      </c>
      <c r="F29" s="41">
        <v>1950</v>
      </c>
      <c r="G29" s="41"/>
      <c r="H29" s="41"/>
      <c r="I29" s="41"/>
      <c r="J29" s="42">
        <f t="shared" si="0"/>
        <v>61402.14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283300.70999999996</v>
      </c>
      <c r="D32" s="45">
        <f>SUM(D12:D31)</f>
        <v>0</v>
      </c>
      <c r="E32" s="45">
        <f t="shared" si="1"/>
        <v>39075.96</v>
      </c>
      <c r="F32" s="45">
        <f t="shared" si="1"/>
        <v>15600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337976.67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f>'02'!K42*0.29</f>
        <v>167231.97999999998</v>
      </c>
      <c r="D42" s="41"/>
      <c r="E42" s="41">
        <f>'02'!K42*0.04</f>
        <v>23066.48</v>
      </c>
      <c r="F42" s="41">
        <v>1950</v>
      </c>
      <c r="G42" s="41"/>
      <c r="H42" s="41"/>
      <c r="I42" s="41"/>
      <c r="J42" s="42">
        <f t="shared" si="0"/>
        <v>192248.46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f>'02'!K43*0.29</f>
        <v>143275.37</v>
      </c>
      <c r="D43" s="41"/>
      <c r="E43" s="41">
        <f>'02'!K43*0.04</f>
        <v>19762.12</v>
      </c>
      <c r="F43" s="41">
        <v>1950</v>
      </c>
      <c r="G43" s="41"/>
      <c r="H43" s="41"/>
      <c r="I43" s="41"/>
      <c r="J43" s="42">
        <f t="shared" si="0"/>
        <v>164987.49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'02'!K44*0.29</f>
        <v>532737.25</v>
      </c>
      <c r="D44" s="41"/>
      <c r="E44" s="41">
        <f>'02'!K44*0.04</f>
        <v>73481</v>
      </c>
      <c r="F44" s="41">
        <f>1950*4</f>
        <v>7800</v>
      </c>
      <c r="G44" s="41"/>
      <c r="H44" s="41"/>
      <c r="I44" s="41"/>
      <c r="J44" s="42">
        <f t="shared" si="0"/>
        <v>614018.25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f>'02'!K45*0.29</f>
        <v>1108878.51</v>
      </c>
      <c r="D45" s="41"/>
      <c r="E45" s="41">
        <f>'02'!K45*0.04</f>
        <v>152948.76</v>
      </c>
      <c r="F45" s="41">
        <f>1950*14</f>
        <v>27300</v>
      </c>
      <c r="G45" s="41"/>
      <c r="H45" s="41"/>
      <c r="I45" s="41"/>
      <c r="J45" s="42">
        <f t="shared" si="0"/>
        <v>1289127.27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7825939</v>
      </c>
      <c r="D46" s="41"/>
      <c r="E46" s="41">
        <v>762202</v>
      </c>
      <c r="F46" s="41">
        <v>133742</v>
      </c>
      <c r="G46" s="41">
        <v>206579</v>
      </c>
      <c r="H46" s="41"/>
      <c r="I46" s="41"/>
      <c r="J46" s="42">
        <f t="shared" si="0"/>
        <v>8928462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9778062.11</v>
      </c>
      <c r="D47" s="45">
        <f>SUM(D40:D46)</f>
        <v>0</v>
      </c>
      <c r="E47" s="45">
        <f t="shared" si="3"/>
        <v>1031460.36</v>
      </c>
      <c r="F47" s="45">
        <f t="shared" si="3"/>
        <v>172742</v>
      </c>
      <c r="G47" s="45">
        <f t="shared" si="3"/>
        <v>206579</v>
      </c>
      <c r="H47" s="45">
        <f t="shared" si="3"/>
        <v>0</v>
      </c>
      <c r="I47" s="45">
        <f t="shared" si="3"/>
        <v>0</v>
      </c>
      <c r="J47" s="42">
        <f t="shared" si="0"/>
        <v>11188843.469999999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10061362.82</v>
      </c>
      <c r="D48" s="45">
        <f>D32+D39+D47</f>
        <v>0</v>
      </c>
      <c r="E48" s="45">
        <f t="shared" si="4"/>
        <v>1070536.32</v>
      </c>
      <c r="F48" s="45">
        <f t="shared" si="4"/>
        <v>188342</v>
      </c>
      <c r="G48" s="45">
        <f t="shared" si="4"/>
        <v>206579</v>
      </c>
      <c r="H48" s="45">
        <f t="shared" si="4"/>
        <v>0</v>
      </c>
      <c r="I48" s="45">
        <f t="shared" si="4"/>
        <v>0</v>
      </c>
      <c r="J48" s="42">
        <f t="shared" si="0"/>
        <v>11526820.14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1">
        <f>'02'!K49*0.29</f>
        <v>61241.03999999999</v>
      </c>
      <c r="D49" s="41"/>
      <c r="E49" s="41">
        <f>'02'!K49*0.04</f>
        <v>8447.04</v>
      </c>
      <c r="F49" s="49">
        <v>3900</v>
      </c>
      <c r="G49" s="49"/>
      <c r="H49" s="49"/>
      <c r="I49" s="49"/>
      <c r="J49" s="42">
        <f t="shared" si="0"/>
        <v>73588.07999999999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10122603.86</v>
      </c>
      <c r="D50" s="45">
        <f>D48+D49</f>
        <v>0</v>
      </c>
      <c r="E50" s="45">
        <f t="shared" si="5"/>
        <v>1078983.36</v>
      </c>
      <c r="F50" s="45">
        <f t="shared" si="5"/>
        <v>192242</v>
      </c>
      <c r="G50" s="45">
        <f t="shared" si="5"/>
        <v>206579</v>
      </c>
      <c r="H50" s="45">
        <f t="shared" si="5"/>
        <v>0</v>
      </c>
      <c r="I50" s="45">
        <f t="shared" si="5"/>
        <v>0</v>
      </c>
      <c r="J50" s="42">
        <f t="shared" si="0"/>
        <v>11600408.219999999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f>'02'!K55*0.29</f>
        <v>85962.67</v>
      </c>
      <c r="D55" s="55"/>
      <c r="E55" s="55">
        <f>'02'!K55*0.04</f>
        <v>11856.92</v>
      </c>
      <c r="F55" s="55">
        <v>1300</v>
      </c>
      <c r="G55" s="55"/>
      <c r="H55" s="55"/>
      <c r="I55" s="55"/>
      <c r="J55" s="128"/>
      <c r="K55" s="55">
        <v>13</v>
      </c>
      <c r="L55" s="56">
        <v>20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 t="s">
        <v>210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PageLayoutView="0" workbookViewId="0" topLeftCell="E31">
      <selection activeCell="L47" sqref="L4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74" t="s">
        <v>208</v>
      </c>
      <c r="L2" s="175"/>
    </row>
    <row r="3" spans="1:12" ht="12.75">
      <c r="A3" s="3"/>
      <c r="H3" s="4"/>
      <c r="I3" s="4"/>
      <c r="J3" s="5" t="s">
        <v>77</v>
      </c>
      <c r="K3" s="174" t="s">
        <v>209</v>
      </c>
      <c r="L3" s="175"/>
    </row>
    <row r="4" ht="18" customHeight="1">
      <c r="A4" s="6"/>
    </row>
    <row r="5" spans="1:13" ht="18">
      <c r="A5" s="177" t="s">
        <v>82</v>
      </c>
      <c r="B5" s="177"/>
      <c r="C5" s="177"/>
      <c r="D5" s="177"/>
      <c r="E5" s="7" t="s">
        <v>83</v>
      </c>
      <c r="F5" s="176" t="s">
        <v>89</v>
      </c>
      <c r="G5" s="176"/>
      <c r="H5" s="176"/>
      <c r="I5" s="176"/>
      <c r="J5" s="176"/>
      <c r="K5" s="176"/>
      <c r="L5" s="176"/>
      <c r="M5" s="176"/>
    </row>
    <row r="6" spans="1:12" ht="15.75" thickBot="1">
      <c r="A6" s="8"/>
      <c r="L6" s="9" t="s">
        <v>76</v>
      </c>
    </row>
    <row r="7" spans="1:14" ht="12.75">
      <c r="A7" s="10"/>
      <c r="B7" s="11"/>
      <c r="C7" s="182" t="s">
        <v>99</v>
      </c>
      <c r="D7" s="183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2" t="s">
        <v>121</v>
      </c>
      <c r="N7" s="190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79"/>
      <c r="N8" s="181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0" t="s">
        <v>122</v>
      </c>
      <c r="N9" s="171"/>
    </row>
    <row r="10" spans="1:14" ht="13.5" thickBot="1">
      <c r="A10" s="25"/>
      <c r="B10" s="26"/>
      <c r="C10" s="187" t="s">
        <v>101</v>
      </c>
      <c r="D10" s="188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2"/>
      <c r="N10" s="173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51684</v>
      </c>
      <c r="D23" s="41"/>
      <c r="E23" s="41"/>
      <c r="F23" s="41"/>
      <c r="G23" s="41"/>
      <c r="H23" s="41"/>
      <c r="I23" s="41"/>
      <c r="J23" s="41"/>
      <c r="K23" s="42">
        <f t="shared" si="0"/>
        <v>51684</v>
      </c>
      <c r="L23" s="41"/>
      <c r="M23" s="41">
        <v>1</v>
      </c>
      <c r="N23" s="41">
        <v>1</v>
      </c>
    </row>
    <row r="24" spans="1:14" ht="12.75">
      <c r="A24" s="39" t="s">
        <v>32</v>
      </c>
      <c r="B24" s="40">
        <v>83</v>
      </c>
      <c r="C24" s="41">
        <v>116485</v>
      </c>
      <c r="D24" s="41"/>
      <c r="E24" s="41"/>
      <c r="F24" s="41"/>
      <c r="G24" s="41"/>
      <c r="H24" s="41"/>
      <c r="I24" s="41"/>
      <c r="J24" s="41"/>
      <c r="K24" s="42">
        <f t="shared" si="0"/>
        <v>116485</v>
      </c>
      <c r="L24" s="41"/>
      <c r="M24" s="41">
        <v>1</v>
      </c>
      <c r="N24" s="41">
        <v>1</v>
      </c>
    </row>
    <row r="25" spans="1:14" ht="12.75">
      <c r="A25" s="39" t="s">
        <v>33</v>
      </c>
      <c r="B25" s="40">
        <v>84</v>
      </c>
      <c r="C25" s="41">
        <v>415670</v>
      </c>
      <c r="D25" s="41"/>
      <c r="E25" s="41"/>
      <c r="F25" s="41"/>
      <c r="G25" s="41"/>
      <c r="H25" s="41"/>
      <c r="I25" s="41"/>
      <c r="J25" s="41"/>
      <c r="K25" s="42">
        <f t="shared" si="0"/>
        <v>415670</v>
      </c>
      <c r="L25" s="41"/>
      <c r="M25" s="41">
        <v>4</v>
      </c>
      <c r="N25" s="41">
        <v>4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168892</v>
      </c>
      <c r="D27" s="41"/>
      <c r="E27" s="41"/>
      <c r="F27" s="41">
        <v>10000</v>
      </c>
      <c r="G27" s="41"/>
      <c r="H27" s="41"/>
      <c r="I27" s="41"/>
      <c r="J27" s="41"/>
      <c r="K27" s="42">
        <f t="shared" si="0"/>
        <v>178892</v>
      </c>
      <c r="L27" s="41"/>
      <c r="M27" s="41">
        <v>1</v>
      </c>
      <c r="N27" s="41">
        <v>1</v>
      </c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>
        <v>180158</v>
      </c>
      <c r="D29" s="41"/>
      <c r="E29" s="41"/>
      <c r="F29" s="41"/>
      <c r="G29" s="41"/>
      <c r="H29" s="41"/>
      <c r="I29" s="41"/>
      <c r="J29" s="41"/>
      <c r="K29" s="42">
        <f t="shared" si="0"/>
        <v>180158</v>
      </c>
      <c r="L29" s="41"/>
      <c r="M29" s="41">
        <v>2</v>
      </c>
      <c r="N29" s="41">
        <v>2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932889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10000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942889</v>
      </c>
      <c r="L32" s="45">
        <f>SUM(L12:L31)</f>
        <v>0</v>
      </c>
      <c r="M32" s="45">
        <f>SUM(M12:M31)</f>
        <v>9</v>
      </c>
      <c r="N32" s="45">
        <f>SUM(N12:N31)</f>
        <v>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340752</v>
      </c>
      <c r="D42" s="41">
        <v>31054</v>
      </c>
      <c r="E42" s="41">
        <v>88727</v>
      </c>
      <c r="F42" s="41">
        <v>5546</v>
      </c>
      <c r="G42" s="41">
        <v>95382</v>
      </c>
      <c r="H42" s="41"/>
      <c r="I42" s="41"/>
      <c r="J42" s="41"/>
      <c r="K42" s="42">
        <f t="shared" si="0"/>
        <v>561461</v>
      </c>
      <c r="L42" s="41">
        <v>23475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315536</v>
      </c>
      <c r="D43" s="41">
        <v>23291</v>
      </c>
      <c r="E43" s="41">
        <v>83182</v>
      </c>
      <c r="F43" s="41"/>
      <c r="G43" s="41">
        <v>55454</v>
      </c>
      <c r="H43" s="41"/>
      <c r="I43" s="41"/>
      <c r="J43" s="41"/>
      <c r="K43" s="42">
        <f t="shared" si="0"/>
        <v>477463</v>
      </c>
      <c r="L43" s="41">
        <v>19964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1172758</v>
      </c>
      <c r="D44" s="41">
        <v>99817</v>
      </c>
      <c r="E44" s="41">
        <v>310544</v>
      </c>
      <c r="F44" s="41">
        <v>3697</v>
      </c>
      <c r="G44" s="41">
        <v>121076</v>
      </c>
      <c r="H44" s="41">
        <v>29310</v>
      </c>
      <c r="I44" s="41"/>
      <c r="J44" s="41"/>
      <c r="K44" s="42">
        <f t="shared" si="0"/>
        <v>1737202</v>
      </c>
      <c r="L44" s="41">
        <v>127040</v>
      </c>
      <c r="M44" s="41">
        <v>4</v>
      </c>
      <c r="N44" s="41">
        <v>4</v>
      </c>
    </row>
    <row r="45" spans="1:14" ht="12.75">
      <c r="A45" s="48" t="s">
        <v>62</v>
      </c>
      <c r="B45" s="40">
        <v>119</v>
      </c>
      <c r="C45" s="41">
        <v>2523649</v>
      </c>
      <c r="D45" s="41">
        <v>271861</v>
      </c>
      <c r="E45" s="41">
        <v>662763</v>
      </c>
      <c r="F45" s="41">
        <v>77301</v>
      </c>
      <c r="G45" s="41">
        <v>120178</v>
      </c>
      <c r="H45" s="41"/>
      <c r="I45" s="41"/>
      <c r="J45" s="41"/>
      <c r="K45" s="42">
        <f t="shared" si="0"/>
        <v>3655752</v>
      </c>
      <c r="L45" s="41">
        <v>346860</v>
      </c>
      <c r="M45" s="41">
        <v>14</v>
      </c>
      <c r="N45" s="41">
        <v>14</v>
      </c>
    </row>
    <row r="46" spans="1:14" ht="12.75">
      <c r="A46" s="48" t="s">
        <v>63</v>
      </c>
      <c r="B46" s="40">
        <v>120</v>
      </c>
      <c r="C46" s="41">
        <v>9033374</v>
      </c>
      <c r="D46" s="41">
        <v>2077892</v>
      </c>
      <c r="E46" s="41">
        <v>2389749</v>
      </c>
      <c r="F46" s="41">
        <v>252736</v>
      </c>
      <c r="G46" s="41">
        <v>1802224</v>
      </c>
      <c r="H46" s="41"/>
      <c r="I46" s="41"/>
      <c r="J46" s="41"/>
      <c r="K46" s="42">
        <f t="shared" si="0"/>
        <v>15555975</v>
      </c>
      <c r="L46" s="41">
        <v>1738918</v>
      </c>
      <c r="M46" s="41">
        <v>82</v>
      </c>
      <c r="N46" s="41">
        <v>82</v>
      </c>
    </row>
    <row r="47" spans="1:14" ht="12.75">
      <c r="A47" s="44" t="s">
        <v>74</v>
      </c>
      <c r="B47" s="45">
        <v>121</v>
      </c>
      <c r="C47" s="45">
        <f>SUM(C40:C46)</f>
        <v>13386069</v>
      </c>
      <c r="D47" s="45">
        <f aca="true" t="shared" si="3" ref="D47:J47">SUM(D40:D46)</f>
        <v>2503915</v>
      </c>
      <c r="E47" s="45">
        <f t="shared" si="3"/>
        <v>3534965</v>
      </c>
      <c r="F47" s="45">
        <f t="shared" si="3"/>
        <v>339280</v>
      </c>
      <c r="G47" s="45">
        <f t="shared" si="3"/>
        <v>2194314</v>
      </c>
      <c r="H47" s="45">
        <f t="shared" si="3"/>
        <v>29310</v>
      </c>
      <c r="I47" s="45">
        <f t="shared" si="3"/>
        <v>0</v>
      </c>
      <c r="J47" s="45">
        <f t="shared" si="3"/>
        <v>0</v>
      </c>
      <c r="K47" s="42">
        <f t="shared" si="0"/>
        <v>21987853</v>
      </c>
      <c r="L47" s="45">
        <f>SUM(L40:L46)</f>
        <v>2256257</v>
      </c>
      <c r="M47" s="45">
        <f>SUM(M40:M46)</f>
        <v>102</v>
      </c>
      <c r="N47" s="45">
        <f>SUM(N40:N46)</f>
        <v>102</v>
      </c>
    </row>
    <row r="48" spans="1:14" ht="12.75">
      <c r="A48" s="44" t="s">
        <v>119</v>
      </c>
      <c r="B48" s="45">
        <v>152</v>
      </c>
      <c r="C48" s="45">
        <f>C32+C39+C47</f>
        <v>14318958</v>
      </c>
      <c r="D48" s="45">
        <f aca="true" t="shared" si="4" ref="D48:J48">D32+D39+D47</f>
        <v>2503915</v>
      </c>
      <c r="E48" s="45">
        <f t="shared" si="4"/>
        <v>3534965</v>
      </c>
      <c r="F48" s="45">
        <f t="shared" si="4"/>
        <v>349280</v>
      </c>
      <c r="G48" s="45">
        <f t="shared" si="4"/>
        <v>2194314</v>
      </c>
      <c r="H48" s="45">
        <f t="shared" si="4"/>
        <v>29310</v>
      </c>
      <c r="I48" s="45">
        <f t="shared" si="4"/>
        <v>0</v>
      </c>
      <c r="J48" s="45">
        <f t="shared" si="4"/>
        <v>0</v>
      </c>
      <c r="K48" s="42">
        <f t="shared" si="0"/>
        <v>22930742</v>
      </c>
      <c r="L48" s="45">
        <f>L32+L39+L47</f>
        <v>2256257</v>
      </c>
      <c r="M48" s="45">
        <f>M32+M39+M47</f>
        <v>111</v>
      </c>
      <c r="N48" s="45">
        <f>N32+N39+N47</f>
        <v>111</v>
      </c>
    </row>
    <row r="49" spans="1:14" ht="12.75">
      <c r="A49" s="44" t="s">
        <v>51</v>
      </c>
      <c r="B49" s="45">
        <v>158</v>
      </c>
      <c r="C49" s="49">
        <v>197992</v>
      </c>
      <c r="D49" s="49"/>
      <c r="E49" s="49"/>
      <c r="F49" s="49"/>
      <c r="G49" s="49"/>
      <c r="H49" s="49"/>
      <c r="I49" s="49"/>
      <c r="J49" s="49"/>
      <c r="K49" s="42">
        <f t="shared" si="0"/>
        <v>197992</v>
      </c>
      <c r="L49" s="49"/>
      <c r="M49" s="49">
        <v>1</v>
      </c>
      <c r="N49" s="49">
        <v>1</v>
      </c>
    </row>
    <row r="50" spans="1:14" ht="12.75">
      <c r="A50" s="44" t="s">
        <v>75</v>
      </c>
      <c r="B50" s="45">
        <v>159</v>
      </c>
      <c r="C50" s="45">
        <f>C48+C49</f>
        <v>14516950</v>
      </c>
      <c r="D50" s="45">
        <f aca="true" t="shared" si="5" ref="D50:J50">D48+D49</f>
        <v>2503915</v>
      </c>
      <c r="E50" s="45">
        <f t="shared" si="5"/>
        <v>3534965</v>
      </c>
      <c r="F50" s="45">
        <f t="shared" si="5"/>
        <v>349280</v>
      </c>
      <c r="G50" s="45">
        <f t="shared" si="5"/>
        <v>2194314</v>
      </c>
      <c r="H50" s="45">
        <f t="shared" si="5"/>
        <v>29310</v>
      </c>
      <c r="I50" s="45">
        <f t="shared" si="5"/>
        <v>0</v>
      </c>
      <c r="J50" s="45">
        <f t="shared" si="5"/>
        <v>0</v>
      </c>
      <c r="K50" s="42">
        <f t="shared" si="0"/>
        <v>23128734</v>
      </c>
      <c r="L50" s="45">
        <f>L48+L49</f>
        <v>2256257</v>
      </c>
      <c r="M50" s="45">
        <f>M48+M49</f>
        <v>112</v>
      </c>
      <c r="N50" s="45">
        <f>N48+N49</f>
        <v>112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91"/>
      <c r="N52" s="114"/>
    </row>
    <row r="53" spans="1:14" ht="12.75">
      <c r="A53" s="165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6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f>IF(A55="","",VLOOKUP(A55,$A$12:$B$50,2,FALSE))</f>
        <v>120</v>
      </c>
      <c r="C55" s="55">
        <v>60736</v>
      </c>
      <c r="D55" s="55">
        <v>8503</v>
      </c>
      <c r="E55" s="55">
        <v>9111</v>
      </c>
      <c r="F55" s="55"/>
      <c r="G55" s="55">
        <v>8098</v>
      </c>
      <c r="H55" s="55"/>
      <c r="I55" s="55"/>
      <c r="J55" s="55"/>
      <c r="K55" s="116">
        <f>SUM(C55:J55)</f>
        <v>86448</v>
      </c>
      <c r="L55" s="55"/>
      <c r="M55" s="56">
        <v>1</v>
      </c>
      <c r="N55" s="117"/>
      <c r="O55" s="43"/>
    </row>
    <row r="56" spans="1:15" ht="12.75">
      <c r="A56" s="58" t="s">
        <v>33</v>
      </c>
      <c r="B56" s="59">
        <f>IF(A56="","",VLOOKUP(A56,$A$12:$B$50,2,FALSE))</f>
        <v>84</v>
      </c>
      <c r="C56" s="59">
        <f>25876+56886</f>
        <v>82762</v>
      </c>
      <c r="D56" s="59"/>
      <c r="E56" s="59"/>
      <c r="F56" s="59"/>
      <c r="G56" s="59"/>
      <c r="H56" s="59"/>
      <c r="I56" s="59"/>
      <c r="J56" s="59"/>
      <c r="K56" s="116">
        <f>SUM(C56:J56)</f>
        <v>82762</v>
      </c>
      <c r="L56" s="59"/>
      <c r="M56" s="60">
        <v>1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6"/>
      <c r="C60" s="186"/>
      <c r="D60" s="186"/>
      <c r="E60" s="62"/>
    </row>
    <row r="61" spans="10:11" ht="12.75">
      <c r="J61" s="185" t="s">
        <v>210</v>
      </c>
      <c r="K61" s="185"/>
    </row>
    <row r="62" spans="10:11" ht="12.75">
      <c r="J62" s="184" t="s">
        <v>48</v>
      </c>
      <c r="K62" s="184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70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PageLayoutView="0" workbookViewId="0" topLeftCell="A7">
      <selection activeCell="H62" sqref="H62:I6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Hajdú-Bihar Megyei Büntetés-végrehajtási Intézet</v>
      </c>
    </row>
    <row r="2" spans="1:9" ht="12.75">
      <c r="A2" s="3" t="s">
        <v>71</v>
      </c>
      <c r="G2" s="5" t="s">
        <v>0</v>
      </c>
      <c r="H2" s="174" t="s">
        <v>211</v>
      </c>
      <c r="I2" s="175"/>
    </row>
    <row r="3" spans="1:9" ht="12.75">
      <c r="A3" s="3"/>
      <c r="G3" s="5" t="s">
        <v>77</v>
      </c>
      <c r="H3" s="174" t="s">
        <v>209</v>
      </c>
      <c r="I3" s="175"/>
    </row>
    <row r="4" ht="18" customHeight="1">
      <c r="A4" s="6"/>
    </row>
    <row r="5" spans="1:10" ht="18">
      <c r="A5" s="177" t="s">
        <v>85</v>
      </c>
      <c r="B5" s="177"/>
      <c r="C5" s="177"/>
      <c r="D5" s="177"/>
      <c r="E5" s="177"/>
      <c r="F5" s="7" t="s">
        <v>83</v>
      </c>
      <c r="G5" s="176" t="s">
        <v>166</v>
      </c>
      <c r="H5" s="176"/>
      <c r="I5" s="176"/>
      <c r="J5" s="176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f>'03'!K23*0.29</f>
        <v>14988.359999999999</v>
      </c>
      <c r="D23" s="41"/>
      <c r="E23" s="41">
        <f>'03'!K23*0.04</f>
        <v>2067.36</v>
      </c>
      <c r="F23" s="41">
        <v>1950</v>
      </c>
      <c r="G23" s="41"/>
      <c r="H23" s="41"/>
      <c r="I23" s="41"/>
      <c r="J23" s="42">
        <f t="shared" si="0"/>
        <v>19005.719999999998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f>'03'!K24*0.29</f>
        <v>33780.649999999994</v>
      </c>
      <c r="D24" s="41"/>
      <c r="E24" s="41">
        <f>'03'!K24*0.04</f>
        <v>4659.400000000001</v>
      </c>
      <c r="F24" s="41">
        <v>1950</v>
      </c>
      <c r="G24" s="41"/>
      <c r="H24" s="41"/>
      <c r="I24" s="41"/>
      <c r="J24" s="42">
        <f t="shared" si="0"/>
        <v>40390.049999999996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f>'03'!K25*0.29</f>
        <v>120544.29999999999</v>
      </c>
      <c r="D25" s="41"/>
      <c r="E25" s="41">
        <f>'03'!K25*0.04</f>
        <v>16626.8</v>
      </c>
      <c r="F25" s="41">
        <f>1950*4</f>
        <v>7800</v>
      </c>
      <c r="G25" s="41"/>
      <c r="H25" s="41"/>
      <c r="I25" s="41"/>
      <c r="J25" s="42">
        <f t="shared" si="0"/>
        <v>144971.09999999998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f>'03'!K27*0.29</f>
        <v>51878.67999999999</v>
      </c>
      <c r="D27" s="41"/>
      <c r="E27" s="41">
        <f>'03'!K27*0.04</f>
        <v>7155.68</v>
      </c>
      <c r="F27" s="41">
        <v>1950</v>
      </c>
      <c r="G27" s="41"/>
      <c r="H27" s="41"/>
      <c r="I27" s="41"/>
      <c r="J27" s="42">
        <f t="shared" si="0"/>
        <v>60984.35999999999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f>'03'!K29*0.29</f>
        <v>52245.82</v>
      </c>
      <c r="D29" s="41"/>
      <c r="E29" s="41">
        <f>'03'!K29*0.04</f>
        <v>7206.32</v>
      </c>
      <c r="F29" s="41">
        <v>1950</v>
      </c>
      <c r="G29" s="41"/>
      <c r="H29" s="41"/>
      <c r="I29" s="41"/>
      <c r="J29" s="42">
        <f t="shared" si="0"/>
        <v>61402.14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273437.81</v>
      </c>
      <c r="D32" s="45">
        <f>SUM(D12:D31)</f>
        <v>0</v>
      </c>
      <c r="E32" s="45">
        <f t="shared" si="1"/>
        <v>37715.56</v>
      </c>
      <c r="F32" s="45">
        <f t="shared" si="1"/>
        <v>15600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326753.37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f>'03'!K42*0.29</f>
        <v>162823.69</v>
      </c>
      <c r="D42" s="41"/>
      <c r="E42" s="41">
        <f>'03'!K42*0.04</f>
        <v>22458.44</v>
      </c>
      <c r="F42" s="41">
        <v>1950</v>
      </c>
      <c r="G42" s="41"/>
      <c r="H42" s="41"/>
      <c r="I42" s="41"/>
      <c r="J42" s="42">
        <f t="shared" si="0"/>
        <v>187232.13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f>'03'!K43*0.29</f>
        <v>138464.27</v>
      </c>
      <c r="D43" s="41"/>
      <c r="E43" s="41">
        <f>'03'!K43*0.04</f>
        <v>19098.52</v>
      </c>
      <c r="F43" s="41">
        <v>1950</v>
      </c>
      <c r="G43" s="41"/>
      <c r="H43" s="41"/>
      <c r="I43" s="41"/>
      <c r="J43" s="42">
        <f t="shared" si="0"/>
        <v>159512.78999999998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f>'03'!K44*0.29</f>
        <v>503788.57999999996</v>
      </c>
      <c r="D44" s="41"/>
      <c r="E44" s="41">
        <f>'03'!K44*0.04</f>
        <v>69488.08</v>
      </c>
      <c r="F44" s="41">
        <f>1950*4</f>
        <v>7800</v>
      </c>
      <c r="G44" s="41"/>
      <c r="H44" s="41"/>
      <c r="I44" s="41"/>
      <c r="J44" s="42">
        <f t="shared" si="0"/>
        <v>581076.6599999999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f>'03'!K45*0.29</f>
        <v>1060168.0799999998</v>
      </c>
      <c r="D45" s="41"/>
      <c r="E45" s="41">
        <f>'03'!K45*0.04</f>
        <v>146230.08000000002</v>
      </c>
      <c r="F45" s="41">
        <f>1950*14</f>
        <v>27300</v>
      </c>
      <c r="G45" s="41"/>
      <c r="H45" s="41"/>
      <c r="I45" s="41"/>
      <c r="J45" s="42">
        <f t="shared" si="0"/>
        <v>1233698.16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4936767</v>
      </c>
      <c r="D46" s="41"/>
      <c r="E46" s="41">
        <v>435037</v>
      </c>
      <c r="F46" s="41">
        <v>131070</v>
      </c>
      <c r="G46" s="41">
        <v>166929</v>
      </c>
      <c r="H46" s="41"/>
      <c r="I46" s="41"/>
      <c r="J46" s="42">
        <f t="shared" si="0"/>
        <v>5669803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6802011.619999999</v>
      </c>
      <c r="D47" s="45">
        <f>SUM(D40:D46)</f>
        <v>0</v>
      </c>
      <c r="E47" s="45">
        <f t="shared" si="3"/>
        <v>692312.12</v>
      </c>
      <c r="F47" s="45">
        <f t="shared" si="3"/>
        <v>170070</v>
      </c>
      <c r="G47" s="45">
        <f t="shared" si="3"/>
        <v>166929</v>
      </c>
      <c r="H47" s="45">
        <f t="shared" si="3"/>
        <v>0</v>
      </c>
      <c r="I47" s="45">
        <f t="shared" si="3"/>
        <v>0</v>
      </c>
      <c r="J47" s="42">
        <f t="shared" si="0"/>
        <v>7831322.739999999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7075449.429999999</v>
      </c>
      <c r="D48" s="45">
        <f>D32+D39+D47</f>
        <v>0</v>
      </c>
      <c r="E48" s="45">
        <f t="shared" si="4"/>
        <v>730027.6799999999</v>
      </c>
      <c r="F48" s="45">
        <f t="shared" si="4"/>
        <v>185670</v>
      </c>
      <c r="G48" s="45">
        <f t="shared" si="4"/>
        <v>166929</v>
      </c>
      <c r="H48" s="45">
        <f t="shared" si="4"/>
        <v>0</v>
      </c>
      <c r="I48" s="45">
        <f t="shared" si="4"/>
        <v>0</v>
      </c>
      <c r="J48" s="42">
        <f t="shared" si="0"/>
        <v>8158076.1099999985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1">
        <f>'03'!K49*0.29</f>
        <v>57417.67999999999</v>
      </c>
      <c r="D49" s="41"/>
      <c r="E49" s="41">
        <f>'03'!K49*0.04</f>
        <v>7919.68</v>
      </c>
      <c r="F49" s="49">
        <f>1950*2</f>
        <v>3900</v>
      </c>
      <c r="G49" s="49"/>
      <c r="H49" s="49"/>
      <c r="I49" s="49"/>
      <c r="J49" s="42">
        <f t="shared" si="0"/>
        <v>69237.35999999999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7132867.1099999985</v>
      </c>
      <c r="D50" s="45">
        <f>D48+D49</f>
        <v>0</v>
      </c>
      <c r="E50" s="45">
        <f t="shared" si="5"/>
        <v>737947.36</v>
      </c>
      <c r="F50" s="45">
        <f t="shared" si="5"/>
        <v>189570</v>
      </c>
      <c r="G50" s="45">
        <f t="shared" si="5"/>
        <v>166929</v>
      </c>
      <c r="H50" s="45">
        <f t="shared" si="5"/>
        <v>0</v>
      </c>
      <c r="I50" s="45">
        <f t="shared" si="5"/>
        <v>0</v>
      </c>
      <c r="J50" s="42">
        <f t="shared" si="0"/>
        <v>8227313.469999999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61" t="s">
        <v>163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37"/>
      <c r="N52" s="133"/>
    </row>
    <row r="53" spans="1:14" s="46" customFormat="1" ht="12.75">
      <c r="A53" s="165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89" t="s">
        <v>160</v>
      </c>
      <c r="L53" s="160"/>
      <c r="M53" s="125"/>
      <c r="N53" s="126"/>
    </row>
    <row r="54" spans="1:14" s="46" customFormat="1" ht="12.75">
      <c r="A54" s="166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f>'03'!K55*0.29</f>
        <v>25069.92</v>
      </c>
      <c r="D55" s="55"/>
      <c r="E55" s="55">
        <f>'03'!K55*0.04</f>
        <v>3457.92</v>
      </c>
      <c r="F55" s="55">
        <v>1040</v>
      </c>
      <c r="G55" s="55"/>
      <c r="H55" s="55"/>
      <c r="I55" s="55"/>
      <c r="J55" s="128"/>
      <c r="K55" s="55">
        <v>11</v>
      </c>
      <c r="L55" s="56">
        <v>20</v>
      </c>
      <c r="M55" s="129"/>
      <c r="N55" s="112"/>
      <c r="O55" s="114"/>
      <c r="P55" s="130"/>
    </row>
    <row r="56" spans="1:16" s="46" customFormat="1" ht="12.75">
      <c r="A56" s="58" t="s">
        <v>33</v>
      </c>
      <c r="B56" s="59">
        <f>IF(A56="","",VLOOKUP(A56,$A$12:$B$50,2,FALSE))</f>
        <v>84</v>
      </c>
      <c r="C56" s="55">
        <f>'03'!K56*0.29</f>
        <v>24000.98</v>
      </c>
      <c r="D56" s="59"/>
      <c r="E56" s="55">
        <f>'03'!K56*0.04</f>
        <v>3310.48</v>
      </c>
      <c r="F56" s="59">
        <v>1040</v>
      </c>
      <c r="G56" s="59"/>
      <c r="H56" s="59"/>
      <c r="I56" s="59"/>
      <c r="J56" s="131"/>
      <c r="K56" s="59">
        <v>11</v>
      </c>
      <c r="L56" s="60">
        <v>20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6"/>
      <c r="C60" s="186"/>
      <c r="D60" s="186"/>
      <c r="E60" s="186"/>
      <c r="F60" s="62"/>
    </row>
    <row r="61" spans="8:9" ht="12.75">
      <c r="H61" s="185" t="s">
        <v>210</v>
      </c>
      <c r="I61" s="185"/>
    </row>
    <row r="62" spans="8:9" ht="12.75">
      <c r="H62" s="184" t="s">
        <v>48</v>
      </c>
      <c r="I62" s="184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Serbán István</cp:lastModifiedBy>
  <cp:lastPrinted>2008-06-11T12:38:56Z</cp:lastPrinted>
  <dcterms:created xsi:type="dcterms:W3CDTF">2001-02-26T08:59:43Z</dcterms:created>
  <dcterms:modified xsi:type="dcterms:W3CDTF">2008-07-17T08:48:34Z</dcterms:modified>
  <cp:category/>
  <cp:version/>
  <cp:contentType/>
  <cp:contentStatus/>
</cp:coreProperties>
</file>